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ument à valoriser\"/>
    </mc:Choice>
  </mc:AlternateContent>
  <xr:revisionPtr revIDLastSave="0" documentId="13_ncr:1_{DA88EE68-80AF-4500-A2B7-33652CDE513A}" xr6:coauthVersionLast="47" xr6:coauthVersionMax="47" xr10:uidLastSave="{00000000-0000-0000-0000-000000000000}"/>
  <bookViews>
    <workbookView xWindow="-120" yWindow="-120" windowWidth="29040" windowHeight="15720" tabRatio="683" firstSheet="1" activeTab="3" xr2:uid="{00000000-000D-0000-FFFF-FFFF00000000}"/>
  </bookViews>
  <sheets>
    <sheet name="Introduction" sheetId="13" r:id="rId1"/>
    <sheet name="Partie 1 - Présentation" sheetId="9" r:id="rId2"/>
    <sheet name="Partie 2 - Liste de pointage" sheetId="8" r:id="rId3"/>
    <sheet name="Partie 3 - Entités déclarantes" sheetId="12" r:id="rId4"/>
    <sheet name="Partie 4 - Recettes de l’État" sheetId="4" r:id="rId5"/>
    <sheet name="Partie 5 - Données d’entreprise" sheetId="11" r:id="rId6"/>
    <sheet name="Listes" sheetId="10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Agency_type">Table15[Type d''Agence]</definedName>
    <definedName name="Commodities_list">Table5_Commodities_list[Description de produit HS av. volume]</definedName>
    <definedName name="Commodity_names">Table5_Commodities_list[Description de produit HS]</definedName>
    <definedName name="Companies_list">Companies[Nom complet de l’entreprise]</definedName>
    <definedName name="Currency_code_list">Table1_Country_codes_and_currencies[Code de devise (ISO 4217)]</definedName>
    <definedName name="GFS_list">Table6_GFS_codes_classification[Combiné]</definedName>
    <definedName name="Government_entities_list">Government_agencies[Nom complet de l’entité]</definedName>
    <definedName name="Project_phases_list">Table12[Étapes du projet]</definedName>
    <definedName name="Projectname">Companies15[Nom complet du projet]</definedName>
    <definedName name="Reporting_options_list">Table3_Reporting_options[Liste]</definedName>
    <definedName name="Revenue_stream_list">Government_revenues_table[Nom du flux de revenus]</definedName>
    <definedName name="Sector_list">Table7_sectors[Secteur (s)]</definedName>
    <definedName name="Simple_options_list">Table2_Simple_options[Liste]</definedName>
    <definedName name="Total_reconciled">Table10[Valeur de revenus]</definedName>
    <definedName name="Total_revenues">Government_revenues_table[Valeur des revenus]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8" i="8" l="1"/>
  <c r="F180" i="8"/>
  <c r="J81" i="4" l="1"/>
  <c r="F351" i="11"/>
  <c r="K1817" i="11" l="1"/>
  <c r="F1812" i="11"/>
  <c r="F1811" i="11"/>
  <c r="F1810" i="11"/>
  <c r="F1809" i="11"/>
  <c r="F1808" i="11"/>
  <c r="F1807" i="11"/>
  <c r="F1806" i="11"/>
  <c r="F1805" i="11"/>
  <c r="F1804" i="11"/>
  <c r="F1803" i="11"/>
  <c r="F1802" i="11"/>
  <c r="F1801" i="11"/>
  <c r="F1800" i="11"/>
  <c r="F1799" i="11"/>
  <c r="F1796" i="11"/>
  <c r="F1795" i="11"/>
  <c r="F1794" i="11"/>
  <c r="F1793" i="11"/>
  <c r="F1792" i="11"/>
  <c r="F1791" i="11"/>
  <c r="F1790" i="11"/>
  <c r="F1789" i="11"/>
  <c r="F1788" i="11"/>
  <c r="F1787" i="11"/>
  <c r="F1786" i="11"/>
  <c r="F1785" i="11"/>
  <c r="F1784" i="11"/>
  <c r="F1783" i="11"/>
  <c r="F1782" i="11"/>
  <c r="F1781" i="11"/>
  <c r="F1780" i="11"/>
  <c r="F1779" i="11"/>
  <c r="F1778" i="11"/>
  <c r="F1777" i="11"/>
  <c r="F1776" i="11"/>
  <c r="F1775" i="11"/>
  <c r="F1774" i="11"/>
  <c r="F1773" i="11"/>
  <c r="F1772" i="11"/>
  <c r="F1771" i="11"/>
  <c r="F1770" i="11"/>
  <c r="F1769" i="11"/>
  <c r="F1768" i="11"/>
  <c r="F1767" i="11"/>
  <c r="F1766" i="11"/>
  <c r="F1765" i="11"/>
  <c r="F1763" i="11"/>
  <c r="F1762" i="11"/>
  <c r="F1761" i="11"/>
  <c r="F1760" i="11"/>
  <c r="F1759" i="11"/>
  <c r="F1758" i="11"/>
  <c r="F1757" i="11"/>
  <c r="F1756" i="11"/>
  <c r="F1755" i="11"/>
  <c r="F1754" i="11"/>
  <c r="F1753" i="11"/>
  <c r="F1752" i="11"/>
  <c r="F1751" i="11"/>
  <c r="F1750" i="11"/>
  <c r="F1749" i="11"/>
  <c r="F1748" i="11"/>
  <c r="F1737" i="11"/>
  <c r="F1736" i="11"/>
  <c r="F1735" i="11"/>
  <c r="F1734" i="11"/>
  <c r="F1733" i="11"/>
  <c r="F1732" i="11"/>
  <c r="F1731" i="11"/>
  <c r="F1730" i="11"/>
  <c r="F1729" i="11"/>
  <c r="F1728" i="11"/>
  <c r="F1727" i="11"/>
  <c r="F1725" i="11"/>
  <c r="F1724" i="11"/>
  <c r="F1723" i="11"/>
  <c r="F1722" i="11"/>
  <c r="F1721" i="11"/>
  <c r="F1720" i="11"/>
  <c r="F1719" i="11"/>
  <c r="F1718" i="11"/>
  <c r="F1717" i="11"/>
  <c r="F1716" i="11"/>
  <c r="F1713" i="11"/>
  <c r="F1712" i="11"/>
  <c r="F1711" i="11"/>
  <c r="F1710" i="11"/>
  <c r="F1709" i="11"/>
  <c r="F1708" i="11"/>
  <c r="F1707" i="11"/>
  <c r="F1706" i="11"/>
  <c r="F1705" i="11"/>
  <c r="F1704" i="11"/>
  <c r="F1703" i="11"/>
  <c r="F1702" i="11"/>
  <c r="F1701" i="11"/>
  <c r="F1700" i="11"/>
  <c r="F1699" i="11"/>
  <c r="F1698" i="11"/>
  <c r="F1697" i="11"/>
  <c r="F1696" i="11"/>
  <c r="F1695" i="11"/>
  <c r="F1694" i="11"/>
  <c r="F1693" i="11"/>
  <c r="F1692" i="11"/>
  <c r="F1691" i="11"/>
  <c r="F1690" i="11"/>
  <c r="F1689" i="11"/>
  <c r="F1688" i="11"/>
  <c r="F1687" i="11"/>
  <c r="F1686" i="11"/>
  <c r="F1685" i="11"/>
  <c r="F1684" i="11"/>
  <c r="F1683" i="11"/>
  <c r="F1682" i="11"/>
  <c r="F1681" i="11"/>
  <c r="F1680" i="11"/>
  <c r="F1679" i="11"/>
  <c r="F1678" i="11"/>
  <c r="F1677" i="11"/>
  <c r="F1676" i="11"/>
  <c r="F1675" i="11"/>
  <c r="F1674" i="11"/>
  <c r="F1673" i="11"/>
  <c r="F1672" i="11"/>
  <c r="F1671" i="11"/>
  <c r="F1670" i="11"/>
  <c r="F1669" i="11"/>
  <c r="F1668" i="11"/>
  <c r="F1667" i="11"/>
  <c r="F1666" i="11"/>
  <c r="F1665" i="11"/>
  <c r="F1664" i="11"/>
  <c r="F1663" i="11"/>
  <c r="F1662" i="11"/>
  <c r="F1661" i="11"/>
  <c r="F1660" i="11"/>
  <c r="F1659" i="11"/>
  <c r="F1658" i="11"/>
  <c r="F1657" i="11"/>
  <c r="F1656" i="11"/>
  <c r="F1655" i="11"/>
  <c r="F1654" i="11"/>
  <c r="F1653" i="11"/>
  <c r="F1652" i="11"/>
  <c r="F1651" i="11"/>
  <c r="F1650" i="11"/>
  <c r="F1649" i="11"/>
  <c r="F1648" i="11"/>
  <c r="F1647" i="11"/>
  <c r="F1646" i="11"/>
  <c r="F1645" i="11"/>
  <c r="F1644" i="11"/>
  <c r="F1643" i="11"/>
  <c r="F1642" i="11"/>
  <c r="F1641" i="11"/>
  <c r="F1640" i="11"/>
  <c r="F1639" i="11"/>
  <c r="F1638" i="11"/>
  <c r="F1637" i="11"/>
  <c r="F1636" i="11"/>
  <c r="F1635" i="11"/>
  <c r="F1634" i="11"/>
  <c r="F1633" i="11"/>
  <c r="F1632" i="11"/>
  <c r="F1631" i="11"/>
  <c r="F1630" i="11"/>
  <c r="F1629" i="11"/>
  <c r="F1628" i="11"/>
  <c r="F1627" i="11"/>
  <c r="F1626" i="11"/>
  <c r="F1625" i="11"/>
  <c r="F1624" i="11"/>
  <c r="F1623" i="11"/>
  <c r="F1622" i="11"/>
  <c r="F1621" i="11"/>
  <c r="F1620" i="11"/>
  <c r="F1619" i="11"/>
  <c r="F1618" i="11"/>
  <c r="F1617" i="11"/>
  <c r="F1615" i="11"/>
  <c r="F1614" i="11"/>
  <c r="F1613" i="11"/>
  <c r="F1612" i="11"/>
  <c r="F1611" i="11"/>
  <c r="F1603" i="11"/>
  <c r="F1602" i="11"/>
  <c r="F1601" i="11"/>
  <c r="F1598" i="11"/>
  <c r="F1597" i="11"/>
  <c r="F1596" i="11"/>
  <c r="F1595" i="11"/>
  <c r="F1594" i="11"/>
  <c r="F1593" i="11"/>
  <c r="F1592" i="11"/>
  <c r="F1591" i="11"/>
  <c r="F1590" i="11"/>
  <c r="F1587" i="11"/>
  <c r="F1586" i="11"/>
  <c r="F1583" i="11"/>
  <c r="F1582" i="11"/>
  <c r="F1581" i="11"/>
  <c r="F1580" i="11"/>
  <c r="F1579" i="11"/>
  <c r="F1578" i="11"/>
  <c r="F1577" i="11"/>
  <c r="F1576" i="11"/>
  <c r="F1575" i="11"/>
  <c r="F1574" i="11"/>
  <c r="F1573" i="11"/>
  <c r="F1572" i="11"/>
  <c r="F1571" i="11"/>
  <c r="F1570" i="11"/>
  <c r="F1569" i="11"/>
  <c r="F1565" i="11"/>
  <c r="F1562" i="11"/>
  <c r="F1561" i="11"/>
  <c r="F1560" i="11"/>
  <c r="F1559" i="11"/>
  <c r="F1558" i="11"/>
  <c r="F1556" i="11"/>
  <c r="F1555" i="11"/>
  <c r="F1554" i="11"/>
  <c r="F1553" i="11"/>
  <c r="F1552" i="11"/>
  <c r="F1551" i="11"/>
  <c r="F1550" i="11"/>
  <c r="F1549" i="11"/>
  <c r="F1548" i="11"/>
  <c r="F1547" i="11"/>
  <c r="F1546" i="11"/>
  <c r="F1545" i="11"/>
  <c r="F1544" i="11"/>
  <c r="F1543" i="11"/>
  <c r="F1542" i="11"/>
  <c r="F1541" i="11"/>
  <c r="F1540" i="11"/>
  <c r="F1539" i="11"/>
  <c r="F1538" i="11"/>
  <c r="F1537" i="11"/>
  <c r="F1536" i="11"/>
  <c r="F1535" i="11"/>
  <c r="F1534" i="11"/>
  <c r="F1533" i="11"/>
  <c r="F1532" i="11"/>
  <c r="F1531" i="11"/>
  <c r="F1530" i="11"/>
  <c r="F1529" i="11"/>
  <c r="F1528" i="11"/>
  <c r="F1527" i="11"/>
  <c r="F1525" i="11"/>
  <c r="F1524" i="11"/>
  <c r="F1523" i="11"/>
  <c r="F1522" i="11"/>
  <c r="F1521" i="11"/>
  <c r="F1519" i="11"/>
  <c r="F1518" i="11"/>
  <c r="F1517" i="11"/>
  <c r="F1516" i="11"/>
  <c r="F1515" i="11"/>
  <c r="F1514" i="11"/>
  <c r="F1509" i="11"/>
  <c r="F1508" i="11"/>
  <c r="F1507" i="11"/>
  <c r="F1506" i="11"/>
  <c r="F1504" i="11"/>
  <c r="F1503" i="11"/>
  <c r="F1502" i="11"/>
  <c r="F1501" i="11"/>
  <c r="F1500" i="11"/>
  <c r="F1499" i="11"/>
  <c r="F1498" i="11"/>
  <c r="F1497" i="11"/>
  <c r="F1494" i="11"/>
  <c r="F1493" i="11"/>
  <c r="F1490" i="11"/>
  <c r="F1489" i="11"/>
  <c r="F1488" i="11"/>
  <c r="F1487" i="11"/>
  <c r="F1486" i="11"/>
  <c r="F1485" i="11"/>
  <c r="F1484" i="11"/>
  <c r="F1483" i="11"/>
  <c r="F1482" i="11"/>
  <c r="F1481" i="11"/>
  <c r="F1480" i="11"/>
  <c r="F1479" i="11"/>
  <c r="F1478" i="11"/>
  <c r="F1477" i="11"/>
  <c r="F1476" i="11"/>
  <c r="F1475" i="11"/>
  <c r="F1474" i="11"/>
  <c r="F1473" i="11"/>
  <c r="F1467" i="11"/>
  <c r="F1466" i="11"/>
  <c r="F1465" i="11"/>
  <c r="F1464" i="11"/>
  <c r="F1463" i="11"/>
  <c r="F1462" i="11"/>
  <c r="F1461" i="11"/>
  <c r="F1460" i="11"/>
  <c r="F1459" i="11"/>
  <c r="F1458" i="11"/>
  <c r="F1457" i="11"/>
  <c r="F1456" i="11"/>
  <c r="F1455" i="11"/>
  <c r="F1454" i="11"/>
  <c r="F1453" i="11"/>
  <c r="F1452" i="11"/>
  <c r="F1451" i="11"/>
  <c r="F1450" i="11"/>
  <c r="F1449" i="11"/>
  <c r="F1447" i="11"/>
  <c r="F1446" i="11"/>
  <c r="F1445" i="11"/>
  <c r="F1444" i="11"/>
  <c r="F1443" i="11"/>
  <c r="F1442" i="11"/>
  <c r="F1441" i="11"/>
  <c r="F1440" i="11"/>
  <c r="F1439" i="11"/>
  <c r="F1438" i="11"/>
  <c r="F1437" i="11"/>
  <c r="F1436" i="11"/>
  <c r="F1435" i="11"/>
  <c r="F1434" i="11"/>
  <c r="F1433" i="11"/>
  <c r="F1431" i="11"/>
  <c r="F1430" i="11"/>
  <c r="F1429" i="11"/>
  <c r="F1428" i="11"/>
  <c r="F1427" i="11"/>
  <c r="F1426" i="11"/>
  <c r="F1425" i="11"/>
  <c r="F1423" i="11"/>
  <c r="F1422" i="11"/>
  <c r="F1421" i="11"/>
  <c r="F1420" i="11"/>
  <c r="F1419" i="11"/>
  <c r="F1418" i="11"/>
  <c r="F1417" i="11"/>
  <c r="F1416" i="11"/>
  <c r="F1414" i="11"/>
  <c r="F1413" i="11"/>
  <c r="F1411" i="11"/>
  <c r="F1410" i="11"/>
  <c r="F1409" i="11"/>
  <c r="F1408" i="11"/>
  <c r="F1407" i="11"/>
  <c r="F1406" i="11"/>
  <c r="F1405" i="11"/>
  <c r="F1404" i="11"/>
  <c r="F1403" i="11"/>
  <c r="F1402" i="11"/>
  <c r="F1401" i="11"/>
  <c r="F1400" i="11"/>
  <c r="F1399" i="11"/>
  <c r="F1398" i="11"/>
  <c r="F1397" i="11"/>
  <c r="F1396" i="11"/>
  <c r="F1395" i="11"/>
  <c r="F1394" i="11"/>
  <c r="F1391" i="11"/>
  <c r="F1390" i="11"/>
  <c r="F1389" i="11"/>
  <c r="F1387" i="11"/>
  <c r="F1386" i="11"/>
  <c r="F1385" i="11"/>
  <c r="F1384" i="11"/>
  <c r="F1378" i="11"/>
  <c r="F1377" i="11"/>
  <c r="F1376" i="11"/>
  <c r="F1375" i="11"/>
  <c r="F1374" i="11"/>
  <c r="F1371" i="11"/>
  <c r="F1370" i="11"/>
  <c r="F1369" i="11"/>
  <c r="F1368" i="11"/>
  <c r="F1367" i="11"/>
  <c r="F1364" i="11"/>
  <c r="F1363" i="11"/>
  <c r="F1362" i="11"/>
  <c r="F1361" i="11"/>
  <c r="F1360" i="11"/>
  <c r="F1359" i="11"/>
  <c r="F1358" i="11"/>
  <c r="F1355" i="11"/>
  <c r="F1354" i="11"/>
  <c r="F1352" i="11"/>
  <c r="F1351" i="11"/>
  <c r="F1350" i="11"/>
  <c r="F1349" i="11"/>
  <c r="F1348" i="11"/>
  <c r="F1347" i="11"/>
  <c r="F1346" i="11"/>
  <c r="F1345" i="11"/>
  <c r="F1344" i="11"/>
  <c r="F1343" i="11"/>
  <c r="F1342" i="11"/>
  <c r="F1341" i="11"/>
  <c r="F1340" i="11"/>
  <c r="F1339" i="11"/>
  <c r="F1338" i="11"/>
  <c r="F1337" i="11"/>
  <c r="F1336" i="11"/>
  <c r="F1335" i="11"/>
  <c r="F1334" i="11"/>
  <c r="F1333" i="11"/>
  <c r="F1330" i="11"/>
  <c r="F1329" i="11"/>
  <c r="F1328" i="11"/>
  <c r="F1327" i="11"/>
  <c r="F1326" i="11"/>
  <c r="F1323" i="11"/>
  <c r="F1322" i="11"/>
  <c r="F1321" i="11"/>
  <c r="F1320" i="11"/>
  <c r="F1319" i="11"/>
  <c r="F1318" i="11"/>
  <c r="F1317" i="11"/>
  <c r="F1316" i="11"/>
  <c r="F1315" i="11"/>
  <c r="F1314" i="11"/>
  <c r="F1313" i="11"/>
  <c r="F1312" i="11"/>
  <c r="F1311" i="11"/>
  <c r="F1310" i="11"/>
  <c r="F1308" i="11"/>
  <c r="F1307" i="11"/>
  <c r="F1306" i="11"/>
  <c r="F1305" i="11"/>
  <c r="F1303" i="11"/>
  <c r="F1302" i="11"/>
  <c r="F1301" i="11"/>
  <c r="F1299" i="11"/>
  <c r="F1298" i="11"/>
  <c r="F1296" i="11"/>
  <c r="F1294" i="11"/>
  <c r="F1293" i="11"/>
  <c r="F1292" i="11"/>
  <c r="F1291" i="11"/>
  <c r="F1290" i="11"/>
  <c r="F1289" i="11"/>
  <c r="F1288" i="11"/>
  <c r="F1287" i="11"/>
  <c r="F1286" i="11"/>
  <c r="F1285" i="11"/>
  <c r="F1284" i="11"/>
  <c r="F1282" i="11"/>
  <c r="F1277" i="11"/>
  <c r="F1276" i="11"/>
  <c r="F1275" i="11"/>
  <c r="F1273" i="11"/>
  <c r="F1272" i="11"/>
  <c r="F1271" i="11"/>
  <c r="F1269" i="11"/>
  <c r="F1267" i="11"/>
  <c r="F1266" i="11"/>
  <c r="F1265" i="11"/>
  <c r="F1264" i="11"/>
  <c r="F1263" i="11"/>
  <c r="F1262" i="11"/>
  <c r="F1261" i="11"/>
  <c r="F1259" i="11"/>
  <c r="F1258" i="11"/>
  <c r="F1257" i="11"/>
  <c r="F1256" i="11"/>
  <c r="F1254" i="11"/>
  <c r="F1253" i="11"/>
  <c r="F1252" i="11"/>
  <c r="F1251" i="11"/>
  <c r="F1250" i="11"/>
  <c r="F1246" i="11"/>
  <c r="F1244" i="11"/>
  <c r="F1243" i="11"/>
  <c r="F1242" i="11"/>
  <c r="F1241" i="11"/>
  <c r="F1240" i="11"/>
  <c r="F1239" i="11"/>
  <c r="F1238" i="11"/>
  <c r="F1237" i="11"/>
  <c r="F1236" i="11"/>
  <c r="F1235" i="11"/>
  <c r="F1234" i="11"/>
  <c r="F1233" i="11"/>
  <c r="F1232" i="11"/>
  <c r="F1231" i="11"/>
  <c r="F1230" i="11"/>
  <c r="F1229" i="11"/>
  <c r="F1228" i="11"/>
  <c r="F1226" i="11"/>
  <c r="F1225" i="11"/>
  <c r="F1224" i="11"/>
  <c r="F1223" i="11"/>
  <c r="F1222" i="11"/>
  <c r="F1221" i="11"/>
  <c r="F1220" i="11"/>
  <c r="F1219" i="11"/>
  <c r="F1217" i="11"/>
  <c r="F1216" i="11"/>
  <c r="F1215" i="11"/>
  <c r="F1214" i="11"/>
  <c r="F1213" i="11"/>
  <c r="F1212" i="11"/>
  <c r="F1211" i="11"/>
  <c r="F1210" i="11"/>
  <c r="F1209" i="11"/>
  <c r="F1208" i="11"/>
  <c r="F1207" i="11"/>
  <c r="F1206" i="11"/>
  <c r="F1205" i="11"/>
  <c r="F1204" i="11"/>
  <c r="F1203" i="11"/>
  <c r="F1202" i="11"/>
  <c r="F1201" i="11"/>
  <c r="F1200" i="11"/>
  <c r="F1199" i="11"/>
  <c r="F1198" i="11"/>
  <c r="F1197" i="11"/>
  <c r="F1196" i="11"/>
  <c r="F1195" i="11"/>
  <c r="F1194" i="11"/>
  <c r="F1193" i="11"/>
  <c r="F1192" i="11"/>
  <c r="F1191" i="11"/>
  <c r="F1190" i="11"/>
  <c r="F1189" i="11"/>
  <c r="F1188" i="11"/>
  <c r="F1187" i="11"/>
  <c r="F1186" i="11"/>
  <c r="F1185" i="11"/>
  <c r="F1184" i="11"/>
  <c r="F1183" i="11"/>
  <c r="F1182" i="11"/>
  <c r="F1181" i="11"/>
  <c r="F1180" i="11"/>
  <c r="F1179" i="11"/>
  <c r="F1178" i="11"/>
  <c r="F1177" i="11"/>
  <c r="F1176" i="11"/>
  <c r="F1174" i="11"/>
  <c r="F1173" i="11"/>
  <c r="F1172" i="11"/>
  <c r="F1171" i="11"/>
  <c r="F1170" i="11"/>
  <c r="F1169" i="11"/>
  <c r="F1166" i="11"/>
  <c r="F1165" i="11"/>
  <c r="F1163" i="11"/>
  <c r="F1162" i="11"/>
  <c r="F1161" i="11"/>
  <c r="F1160" i="11"/>
  <c r="F1159" i="11"/>
  <c r="F1158" i="11"/>
  <c r="F1157" i="11"/>
  <c r="F1156" i="11"/>
  <c r="F1155" i="11"/>
  <c r="F1153" i="11"/>
  <c r="F1152" i="11"/>
  <c r="F1151" i="11"/>
  <c r="F1150" i="11"/>
  <c r="F1149" i="11"/>
  <c r="F1148" i="11"/>
  <c r="F1147" i="11"/>
  <c r="F1146" i="11"/>
  <c r="F1145" i="11"/>
  <c r="F1144" i="11"/>
  <c r="F1143" i="11"/>
  <c r="F1142" i="11"/>
  <c r="F1141" i="11"/>
  <c r="F1140" i="11"/>
  <c r="F1139" i="11"/>
  <c r="F1137" i="11"/>
  <c r="F1136" i="11"/>
  <c r="F1135" i="11"/>
  <c r="F1134" i="11"/>
  <c r="F1133" i="11"/>
  <c r="F1132" i="11"/>
  <c r="F1131" i="11"/>
  <c r="F1130" i="11"/>
  <c r="F1129" i="11"/>
  <c r="F1128" i="11"/>
  <c r="F1127" i="11"/>
  <c r="F1126" i="11"/>
  <c r="F1125" i="11"/>
  <c r="F1124" i="11"/>
  <c r="F1123" i="11"/>
  <c r="F1122" i="11"/>
  <c r="F1121" i="11"/>
  <c r="F1120" i="11"/>
  <c r="F1119" i="11"/>
  <c r="F1118" i="11"/>
  <c r="F1117" i="11"/>
  <c r="F1116" i="11"/>
  <c r="F1115" i="11"/>
  <c r="F1114" i="11"/>
  <c r="F1113" i="11"/>
  <c r="F1112" i="11"/>
  <c r="F1111" i="11"/>
  <c r="F1110" i="11"/>
  <c r="F1109" i="11"/>
  <c r="F1108" i="11"/>
  <c r="F1107" i="11"/>
  <c r="F1106" i="11"/>
  <c r="F1105" i="11"/>
  <c r="F1104" i="11"/>
  <c r="F1103" i="11"/>
  <c r="F1102" i="11"/>
  <c r="F1101" i="11"/>
  <c r="F1100" i="11"/>
  <c r="F1099" i="11"/>
  <c r="F1098" i="11"/>
  <c r="F1097" i="11"/>
  <c r="F1096" i="11"/>
  <c r="F1095" i="11"/>
  <c r="F1094" i="11"/>
  <c r="F1093" i="11"/>
  <c r="F1092" i="11"/>
  <c r="F1091" i="11"/>
  <c r="F1090" i="11"/>
  <c r="F1089" i="11"/>
  <c r="F1088" i="11"/>
  <c r="F1087" i="11"/>
  <c r="F1086" i="11"/>
  <c r="F1085" i="11"/>
  <c r="F1084" i="11"/>
  <c r="F1083" i="11"/>
  <c r="F1082" i="11"/>
  <c r="F1081" i="11"/>
  <c r="F1080" i="11"/>
  <c r="F1078" i="11"/>
  <c r="F1077" i="11"/>
  <c r="F1076" i="11"/>
  <c r="F1075" i="11"/>
  <c r="F1074" i="11"/>
  <c r="F1073" i="11"/>
  <c r="F1072" i="11"/>
  <c r="F1071" i="11"/>
  <c r="F1070" i="11"/>
  <c r="F1069" i="11"/>
  <c r="F1068" i="11"/>
  <c r="F1067" i="11"/>
  <c r="F1066" i="11"/>
  <c r="F1065" i="11"/>
  <c r="F1064" i="11"/>
  <c r="F1063" i="11"/>
  <c r="F1062" i="11"/>
  <c r="F1061" i="11"/>
  <c r="F1060" i="11"/>
  <c r="F1058" i="11"/>
  <c r="F1057" i="11"/>
  <c r="F1055" i="11"/>
  <c r="F1054" i="11"/>
  <c r="F1053" i="11"/>
  <c r="F1052" i="11"/>
  <c r="F1051" i="11"/>
  <c r="F1050" i="11"/>
  <c r="F1049" i="11"/>
  <c r="F1048" i="11"/>
  <c r="F1047" i="11"/>
  <c r="F1046" i="11"/>
  <c r="F1045" i="11"/>
  <c r="F1044" i="11"/>
  <c r="F1043" i="11"/>
  <c r="F1042" i="11"/>
  <c r="F1041" i="11"/>
  <c r="F1040" i="11"/>
  <c r="F1039" i="11"/>
  <c r="F1038" i="11"/>
  <c r="F1037" i="11"/>
  <c r="F1036" i="11"/>
  <c r="F1035" i="11"/>
  <c r="F1034" i="11"/>
  <c r="F1033" i="11"/>
  <c r="F1032" i="11"/>
  <c r="F1031" i="11"/>
  <c r="F1030" i="11"/>
  <c r="F1028" i="11"/>
  <c r="F1027" i="11"/>
  <c r="F1026" i="11"/>
  <c r="F1025" i="11"/>
  <c r="F1024" i="11"/>
  <c r="F1023" i="11"/>
  <c r="F1022" i="11"/>
  <c r="F1021" i="11"/>
  <c r="F1020" i="11"/>
  <c r="F1019" i="11"/>
  <c r="F1018" i="11"/>
  <c r="F1017" i="11"/>
  <c r="F1016" i="11"/>
  <c r="F1015" i="11"/>
  <c r="F1014" i="11"/>
  <c r="F1013" i="11"/>
  <c r="F1012" i="11"/>
  <c r="F1011" i="11"/>
  <c r="F1009" i="11"/>
  <c r="F1008" i="11"/>
  <c r="F1007" i="11"/>
  <c r="F1006" i="11"/>
  <c r="F1005" i="11"/>
  <c r="F1003" i="11"/>
  <c r="F1002" i="11"/>
  <c r="F1001" i="11"/>
  <c r="F1000" i="11"/>
  <c r="F999" i="11"/>
  <c r="F998" i="11"/>
  <c r="F997" i="11"/>
  <c r="F996" i="11"/>
  <c r="F995" i="11"/>
  <c r="F994" i="11"/>
  <c r="F993" i="11"/>
  <c r="F992" i="11"/>
  <c r="F991" i="11"/>
  <c r="F990" i="11"/>
  <c r="F989" i="11"/>
  <c r="F988" i="11"/>
  <c r="F987" i="11"/>
  <c r="F986" i="11"/>
  <c r="F985" i="11"/>
  <c r="F984" i="11"/>
  <c r="F983" i="11"/>
  <c r="F982" i="11"/>
  <c r="F981" i="11"/>
  <c r="F980" i="11"/>
  <c r="F978" i="11"/>
  <c r="F977" i="11"/>
  <c r="F976" i="11"/>
  <c r="F975" i="11"/>
  <c r="F974" i="11"/>
  <c r="F972" i="11"/>
  <c r="F971" i="11"/>
  <c r="F970" i="11"/>
  <c r="F969" i="11"/>
  <c r="F968" i="11"/>
  <c r="F967" i="11"/>
  <c r="F966" i="11"/>
  <c r="F965" i="11"/>
  <c r="F964" i="11"/>
  <c r="F963" i="11"/>
  <c r="F961" i="11"/>
  <c r="F960" i="11"/>
  <c r="F959" i="11"/>
  <c r="F958" i="11"/>
  <c r="F957" i="11"/>
  <c r="F956" i="11"/>
  <c r="F955" i="11"/>
  <c r="F954" i="11"/>
  <c r="F953" i="11"/>
  <c r="F951" i="11"/>
  <c r="F950" i="11"/>
  <c r="F949" i="11"/>
  <c r="F948" i="11"/>
  <c r="F947" i="11"/>
  <c r="F946" i="11"/>
  <c r="F945" i="11"/>
  <c r="F944" i="11"/>
  <c r="F943" i="11"/>
  <c r="F942" i="11"/>
  <c r="F941" i="11"/>
  <c r="F940" i="11"/>
  <c r="F939" i="11"/>
  <c r="F938" i="11"/>
  <c r="F936" i="11"/>
  <c r="F935" i="11"/>
  <c r="F934" i="11"/>
  <c r="F933" i="11"/>
  <c r="F932" i="11"/>
  <c r="F931" i="11"/>
  <c r="F930" i="11"/>
  <c r="F929" i="11"/>
  <c r="F928" i="11"/>
  <c r="F927" i="11"/>
  <c r="F926" i="11"/>
  <c r="F924" i="11"/>
  <c r="F923" i="11"/>
  <c r="F922" i="11"/>
  <c r="F921" i="11"/>
  <c r="F920" i="11"/>
  <c r="F919" i="11"/>
  <c r="F918" i="11"/>
  <c r="F917" i="11"/>
  <c r="F916" i="11"/>
  <c r="F915" i="11"/>
  <c r="F913" i="11"/>
  <c r="F912" i="11"/>
  <c r="F911" i="11"/>
  <c r="F910" i="11"/>
  <c r="F909" i="11"/>
  <c r="F908" i="11"/>
  <c r="F907" i="11"/>
  <c r="F906" i="11"/>
  <c r="F905" i="11"/>
  <c r="F904" i="11"/>
  <c r="F903" i="11"/>
  <c r="F902" i="11"/>
  <c r="F901" i="11"/>
  <c r="F900" i="11"/>
  <c r="F899" i="11"/>
  <c r="F898" i="11"/>
  <c r="F897" i="11"/>
  <c r="F896" i="11"/>
  <c r="F895" i="11"/>
  <c r="F894" i="11"/>
  <c r="F893" i="11"/>
  <c r="F892" i="11"/>
  <c r="F891" i="11"/>
  <c r="F890" i="11"/>
  <c r="F889" i="11"/>
  <c r="F888" i="11"/>
  <c r="F887" i="11"/>
  <c r="F886" i="11"/>
  <c r="F885" i="11"/>
  <c r="F884" i="11"/>
  <c r="F883" i="11"/>
  <c r="F882" i="11"/>
  <c r="F881" i="11"/>
  <c r="F880" i="11"/>
  <c r="F879" i="11"/>
  <c r="F878" i="11"/>
  <c r="F877" i="11"/>
  <c r="F876" i="11"/>
  <c r="F875" i="11"/>
  <c r="F874" i="11"/>
  <c r="F873" i="11"/>
  <c r="F872" i="11"/>
  <c r="F871" i="11"/>
  <c r="F870" i="11"/>
  <c r="F869" i="11"/>
  <c r="F868" i="11"/>
  <c r="F867" i="11"/>
  <c r="F866" i="11"/>
  <c r="F865" i="11"/>
  <c r="F864" i="11"/>
  <c r="F863" i="11"/>
  <c r="F862" i="11"/>
  <c r="F861" i="11"/>
  <c r="F860" i="11"/>
  <c r="F859" i="11"/>
  <c r="F858" i="11"/>
  <c r="F857" i="11"/>
  <c r="F856" i="11"/>
  <c r="F854" i="11"/>
  <c r="F853" i="11"/>
  <c r="F852" i="11"/>
  <c r="F851" i="11"/>
  <c r="F850" i="11"/>
  <c r="F849" i="11"/>
  <c r="F848" i="11"/>
  <c r="F847" i="11"/>
  <c r="F846" i="11"/>
  <c r="F845" i="11"/>
  <c r="F844" i="11"/>
  <c r="F843" i="11"/>
  <c r="F842" i="11"/>
  <c r="F841" i="11"/>
  <c r="F840" i="11"/>
  <c r="F839" i="11"/>
  <c r="F838" i="11"/>
  <c r="F837" i="11"/>
  <c r="F836" i="11"/>
  <c r="F835" i="11"/>
  <c r="F834" i="11"/>
  <c r="F833" i="11"/>
  <c r="F832" i="11"/>
  <c r="F831" i="11"/>
  <c r="F830" i="11"/>
  <c r="F829" i="11"/>
  <c r="F828" i="11"/>
  <c r="F827" i="11"/>
  <c r="F826" i="11"/>
  <c r="F825" i="11"/>
  <c r="F824" i="11"/>
  <c r="F823" i="11"/>
  <c r="F822" i="11"/>
  <c r="F821" i="11"/>
  <c r="F820" i="11"/>
  <c r="F819" i="11"/>
  <c r="F818" i="11"/>
  <c r="F817" i="11"/>
  <c r="F816" i="11"/>
  <c r="F815" i="11"/>
  <c r="F812" i="11"/>
  <c r="F811" i="11"/>
  <c r="F810" i="11"/>
  <c r="F809" i="11"/>
  <c r="F808" i="11"/>
  <c r="F807" i="11"/>
  <c r="F806" i="11"/>
  <c r="F805" i="11"/>
  <c r="F803" i="11"/>
  <c r="F802" i="11"/>
  <c r="F801" i="11"/>
  <c r="F800" i="11"/>
  <c r="F799" i="11"/>
  <c r="F798" i="11"/>
  <c r="F797" i="11"/>
  <c r="F796" i="11"/>
  <c r="F795" i="11"/>
  <c r="F794" i="11"/>
  <c r="F793" i="11"/>
  <c r="F792" i="11"/>
  <c r="F791" i="11"/>
  <c r="F790" i="11"/>
  <c r="F789" i="11"/>
  <c r="F788" i="11"/>
  <c r="F787" i="11"/>
  <c r="F786" i="11"/>
  <c r="F785" i="11"/>
  <c r="F784" i="11"/>
  <c r="F783" i="11"/>
  <c r="F782" i="11"/>
  <c r="F781" i="11"/>
  <c r="F780" i="11"/>
  <c r="F779" i="11"/>
  <c r="F778" i="11"/>
  <c r="F777" i="11"/>
  <c r="F776" i="11"/>
  <c r="F775" i="11"/>
  <c r="F774" i="11"/>
  <c r="F773" i="11"/>
  <c r="F772" i="11"/>
  <c r="F771" i="11"/>
  <c r="F770" i="11"/>
  <c r="F769" i="11"/>
  <c r="F768" i="11"/>
  <c r="F767" i="11"/>
  <c r="F766" i="11"/>
  <c r="F765" i="11"/>
  <c r="F764" i="11"/>
  <c r="F763" i="11"/>
  <c r="F762" i="11"/>
  <c r="F761" i="11"/>
  <c r="F760" i="11"/>
  <c r="F759" i="11"/>
  <c r="F758" i="11"/>
  <c r="F757" i="11"/>
  <c r="F756" i="11"/>
  <c r="F755" i="11"/>
  <c r="F754" i="11"/>
  <c r="F753" i="11"/>
  <c r="F752" i="11"/>
  <c r="F751" i="11"/>
  <c r="F750" i="11"/>
  <c r="F749" i="11"/>
  <c r="F748" i="11"/>
  <c r="F747" i="11"/>
  <c r="F746" i="11"/>
  <c r="F745" i="11"/>
  <c r="F742" i="11"/>
  <c r="F741" i="11"/>
  <c r="F739" i="11"/>
  <c r="F738" i="11"/>
  <c r="F737" i="11"/>
  <c r="F736" i="11"/>
  <c r="F735" i="11"/>
  <c r="F734" i="11"/>
  <c r="F733" i="11"/>
  <c r="F732" i="11"/>
  <c r="F731" i="11"/>
  <c r="F730" i="11"/>
  <c r="F729" i="11"/>
  <c r="F728" i="11"/>
  <c r="F727" i="11"/>
  <c r="F726" i="11"/>
  <c r="F725" i="11"/>
  <c r="F724" i="11"/>
  <c r="F723" i="11"/>
  <c r="F722" i="11"/>
  <c r="F721" i="11"/>
  <c r="F720" i="11"/>
  <c r="F719" i="11"/>
  <c r="F718" i="11"/>
  <c r="F717" i="11"/>
  <c r="F716" i="11"/>
  <c r="F715" i="11"/>
  <c r="F714" i="11"/>
  <c r="F713" i="11"/>
  <c r="F712" i="11"/>
  <c r="F711" i="11"/>
  <c r="F710" i="11"/>
  <c r="F709" i="11"/>
  <c r="F708" i="11"/>
  <c r="F707" i="11"/>
  <c r="F706" i="11"/>
  <c r="F704" i="11"/>
  <c r="F703" i="11"/>
  <c r="F702" i="11"/>
  <c r="F701" i="11"/>
  <c r="F700" i="11"/>
  <c r="F698" i="11"/>
  <c r="F697" i="11"/>
  <c r="F696" i="11"/>
  <c r="F695" i="11"/>
  <c r="F694" i="11"/>
  <c r="F693" i="11"/>
  <c r="F692" i="11"/>
  <c r="F691" i="11"/>
  <c r="F690" i="11"/>
  <c r="F689" i="11"/>
  <c r="F688" i="11"/>
  <c r="F687" i="11"/>
  <c r="F686" i="11"/>
  <c r="F685" i="11"/>
  <c r="F684" i="11"/>
  <c r="F683" i="11"/>
  <c r="F682" i="11"/>
  <c r="F681" i="11"/>
  <c r="F680" i="11"/>
  <c r="F679" i="11"/>
  <c r="F678" i="11"/>
  <c r="F677" i="11"/>
  <c r="F676" i="11"/>
  <c r="F675" i="11"/>
  <c r="F674" i="11"/>
  <c r="F673" i="11"/>
  <c r="F672" i="11"/>
  <c r="F671" i="11"/>
  <c r="F670" i="11"/>
  <c r="F669" i="11"/>
  <c r="F668" i="11"/>
  <c r="F667" i="11"/>
  <c r="F666" i="11"/>
  <c r="F665" i="11"/>
  <c r="F664" i="11"/>
  <c r="F663" i="11"/>
  <c r="F662" i="11"/>
  <c r="F661" i="11"/>
  <c r="F660" i="11"/>
  <c r="F659" i="11"/>
  <c r="F657" i="11"/>
  <c r="F656" i="11"/>
  <c r="F655" i="11"/>
  <c r="F654" i="11"/>
  <c r="F653" i="11"/>
  <c r="F652" i="11"/>
  <c r="F651" i="11"/>
  <c r="F650" i="11"/>
  <c r="F649" i="11"/>
  <c r="F647" i="11"/>
  <c r="F646" i="11"/>
  <c r="F64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29" i="11"/>
  <c r="F628" i="11"/>
  <c r="F627" i="11"/>
  <c r="F626" i="11"/>
  <c r="F625" i="11"/>
  <c r="F624" i="11"/>
  <c r="F623" i="11"/>
  <c r="F622" i="11"/>
  <c r="F621" i="11"/>
  <c r="F620" i="11"/>
  <c r="F619" i="11"/>
  <c r="F618" i="11"/>
  <c r="F617" i="11"/>
  <c r="F616" i="11"/>
  <c r="F615" i="11"/>
  <c r="F614" i="11"/>
  <c r="F613" i="11"/>
  <c r="F612" i="11"/>
  <c r="F611" i="11"/>
  <c r="F610" i="11"/>
  <c r="F609" i="11"/>
  <c r="F608" i="11"/>
  <c r="F607" i="11"/>
  <c r="F606" i="11"/>
  <c r="F605" i="11"/>
  <c r="F604" i="11"/>
  <c r="F603" i="11"/>
  <c r="F602" i="11"/>
  <c r="F601" i="11"/>
  <c r="F600" i="11"/>
  <c r="F599" i="11"/>
  <c r="F598" i="11"/>
  <c r="F597" i="11"/>
  <c r="F596" i="11"/>
  <c r="F595" i="11"/>
  <c r="F594" i="11"/>
  <c r="F593" i="11"/>
  <c r="F591" i="11"/>
  <c r="F590" i="11"/>
  <c r="F589" i="11"/>
  <c r="F588" i="11"/>
  <c r="F587" i="11"/>
  <c r="F586" i="11"/>
  <c r="F585" i="11"/>
  <c r="F584" i="11"/>
  <c r="F583" i="11"/>
  <c r="F582" i="11"/>
  <c r="F581" i="11"/>
  <c r="F580" i="11"/>
  <c r="F579" i="11"/>
  <c r="F578" i="11"/>
  <c r="F577" i="11"/>
  <c r="F576" i="11"/>
  <c r="F575" i="11"/>
  <c r="F574" i="11"/>
  <c r="F573" i="11"/>
  <c r="F571" i="11"/>
  <c r="F570" i="11"/>
  <c r="F569" i="11"/>
  <c r="F568" i="11"/>
  <c r="F565" i="11"/>
  <c r="F564" i="11"/>
  <c r="F563" i="11"/>
  <c r="F562" i="11"/>
  <c r="F561" i="11"/>
  <c r="F560" i="11"/>
  <c r="F559" i="11"/>
  <c r="F558" i="11"/>
  <c r="F557" i="11"/>
  <c r="F556" i="11"/>
  <c r="F555" i="11"/>
  <c r="F554" i="11"/>
  <c r="F553" i="11"/>
  <c r="F552" i="11"/>
  <c r="F551" i="11"/>
  <c r="F550" i="11"/>
  <c r="F549" i="11"/>
  <c r="F548" i="11"/>
  <c r="F547" i="11"/>
  <c r="F546" i="11"/>
  <c r="F545" i="11"/>
  <c r="F544" i="11"/>
  <c r="F543" i="11"/>
  <c r="F542" i="11"/>
  <c r="F541" i="11"/>
  <c r="F540" i="11"/>
  <c r="F539" i="11"/>
  <c r="F538" i="11"/>
  <c r="F537" i="11"/>
  <c r="F536" i="11"/>
  <c r="F535" i="11"/>
  <c r="F534" i="11"/>
  <c r="F533" i="11"/>
  <c r="F532" i="11"/>
  <c r="F531" i="11"/>
  <c r="F530" i="11"/>
  <c r="F529" i="11"/>
  <c r="F528" i="11"/>
  <c r="F527" i="11"/>
  <c r="F526" i="11"/>
  <c r="F525" i="11"/>
  <c r="F524" i="11"/>
  <c r="F523" i="11"/>
  <c r="F522" i="11"/>
  <c r="F521" i="11"/>
  <c r="F520" i="11"/>
  <c r="F519" i="11"/>
  <c r="F518" i="11"/>
  <c r="F517" i="11"/>
  <c r="F516" i="11"/>
  <c r="F514" i="11"/>
  <c r="F513" i="11"/>
  <c r="F512" i="11"/>
  <c r="F511" i="11"/>
  <c r="F510" i="11"/>
  <c r="F509" i="11"/>
  <c r="F508" i="11"/>
  <c r="F507" i="11"/>
  <c r="F506" i="11"/>
  <c r="F505" i="11"/>
  <c r="F504" i="11"/>
  <c r="F503" i="11"/>
  <c r="F502" i="11"/>
  <c r="F501" i="11"/>
  <c r="F499" i="11"/>
  <c r="F498" i="11"/>
  <c r="F497" i="11"/>
  <c r="F496" i="11"/>
  <c r="F495" i="11"/>
  <c r="F493" i="11"/>
  <c r="F492" i="11"/>
  <c r="F491" i="11"/>
  <c r="F490" i="11"/>
  <c r="F489" i="11"/>
  <c r="F488" i="11"/>
  <c r="F487" i="11"/>
  <c r="F486" i="11"/>
  <c r="F485" i="11"/>
  <c r="F484" i="11"/>
  <c r="F483" i="11"/>
  <c r="F482" i="11"/>
  <c r="F481" i="11"/>
  <c r="F480" i="11"/>
  <c r="F479" i="11"/>
  <c r="F478" i="11"/>
  <c r="F477" i="11"/>
  <c r="F476" i="11"/>
  <c r="F475" i="11"/>
  <c r="F474" i="11"/>
  <c r="F473" i="11"/>
  <c r="F472" i="11"/>
  <c r="F471" i="11"/>
  <c r="F470" i="11"/>
  <c r="F469" i="11"/>
  <c r="F468" i="11"/>
  <c r="F467" i="11"/>
  <c r="F466" i="11"/>
  <c r="F465" i="11"/>
  <c r="F464" i="11"/>
  <c r="F463" i="11"/>
  <c r="F462" i="11"/>
  <c r="F461" i="11"/>
  <c r="F460" i="11"/>
  <c r="F459" i="11"/>
  <c r="F458" i="11"/>
  <c r="F457" i="11"/>
  <c r="F456" i="11"/>
  <c r="F455" i="11"/>
  <c r="F454" i="11"/>
  <c r="F453" i="11"/>
  <c r="F452" i="11"/>
  <c r="F451" i="11"/>
  <c r="F450" i="11"/>
  <c r="F449" i="11"/>
  <c r="F448" i="11"/>
  <c r="F447" i="11"/>
  <c r="F446" i="11"/>
  <c r="F445" i="11"/>
  <c r="F444" i="11"/>
  <c r="F443" i="11"/>
  <c r="F442" i="11"/>
  <c r="F441" i="11"/>
  <c r="F440" i="11"/>
  <c r="F439" i="11"/>
  <c r="F436" i="11"/>
  <c r="F435" i="11"/>
  <c r="F434" i="11"/>
  <c r="F433" i="11"/>
  <c r="F432" i="11"/>
  <c r="F431" i="11"/>
  <c r="F430" i="11"/>
  <c r="F429" i="11"/>
  <c r="F428" i="11"/>
  <c r="F427" i="11"/>
  <c r="F426" i="11"/>
  <c r="F425" i="11"/>
  <c r="F424" i="11"/>
  <c r="F423" i="11"/>
  <c r="F422" i="11"/>
  <c r="F421" i="11"/>
  <c r="F420" i="11"/>
  <c r="F419" i="11"/>
  <c r="F418" i="11"/>
  <c r="F417" i="11"/>
  <c r="F416" i="11"/>
  <c r="F415" i="11"/>
  <c r="F414" i="11"/>
  <c r="F413" i="11"/>
  <c r="F412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F396" i="11"/>
  <c r="F395" i="11"/>
  <c r="F393" i="11"/>
  <c r="F392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19" i="11"/>
  <c r="B57" i="4" l="1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D169" i="8"/>
  <c r="D168" i="8"/>
  <c r="D167" i="8"/>
  <c r="D166" i="8"/>
  <c r="D165" i="8"/>
  <c r="D163" i="8"/>
  <c r="B93" i="8" l="1"/>
  <c r="B91" i="8"/>
  <c r="B89" i="8"/>
  <c r="B81" i="8"/>
  <c r="B83" i="8" l="1"/>
  <c r="B79" i="8" l="1"/>
  <c r="B77" i="8"/>
  <c r="B75" i="8"/>
  <c r="B73" i="8"/>
  <c r="B71" i="8" l="1"/>
  <c r="B69" i="8" l="1"/>
  <c r="I79" i="12" l="1"/>
  <c r="I108" i="12"/>
  <c r="I72" i="12"/>
  <c r="I106" i="12"/>
  <c r="J66" i="4"/>
  <c r="I110" i="12" l="1"/>
  <c r="I120" i="12"/>
  <c r="I62" i="12"/>
  <c r="I89" i="12"/>
  <c r="I64" i="12"/>
  <c r="I42" i="12"/>
  <c r="I66" i="12"/>
  <c r="I83" i="12"/>
  <c r="I103" i="12"/>
  <c r="I71" i="12"/>
  <c r="I94" i="12"/>
  <c r="I88" i="12"/>
  <c r="I77" i="12"/>
  <c r="I111" i="12"/>
  <c r="I56" i="12"/>
  <c r="I96" i="12"/>
  <c r="I90" i="12"/>
  <c r="I49" i="12"/>
  <c r="I113" i="12"/>
  <c r="I54" i="12"/>
  <c r="I61" i="12"/>
  <c r="I105" i="12"/>
  <c r="I78" i="12"/>
  <c r="I101" i="12"/>
  <c r="I109" i="12"/>
  <c r="I125" i="12"/>
  <c r="I51" i="12"/>
  <c r="I58" i="12"/>
  <c r="I50" i="12"/>
  <c r="I123" i="12"/>
  <c r="I95" i="12"/>
  <c r="I86" i="12"/>
  <c r="I44" i="12"/>
  <c r="I107" i="12"/>
  <c r="I98" i="12"/>
  <c r="I68" i="12"/>
  <c r="I117" i="12"/>
  <c r="I91" i="12"/>
  <c r="I87" i="12"/>
  <c r="I80" i="12"/>
  <c r="I127" i="12"/>
  <c r="I112" i="12"/>
  <c r="I85" i="12"/>
  <c r="I104" i="12"/>
  <c r="I53" i="12"/>
  <c r="I124" i="12"/>
  <c r="I73" i="12"/>
  <c r="I115" i="12"/>
  <c r="I102" i="12"/>
  <c r="I122" i="12"/>
  <c r="I128" i="12"/>
  <c r="I92" i="12"/>
  <c r="I97" i="12"/>
  <c r="I63" i="12"/>
  <c r="I43" i="12"/>
  <c r="I70" i="12"/>
  <c r="I74" i="12"/>
  <c r="I47" i="12"/>
  <c r="I45" i="12"/>
  <c r="I116" i="12"/>
  <c r="I65" i="12"/>
  <c r="I48" i="12"/>
  <c r="I57" i="12"/>
  <c r="I126" i="12"/>
  <c r="I84" i="12"/>
  <c r="I69" i="12"/>
  <c r="I81" i="12"/>
  <c r="I52" i="12"/>
  <c r="I93" i="12"/>
  <c r="I76" i="12"/>
  <c r="I99" i="12"/>
  <c r="I121" i="12"/>
  <c r="I46" i="12"/>
  <c r="I114" i="12"/>
  <c r="I118" i="12"/>
  <c r="I75" i="12"/>
  <c r="I41" i="12"/>
  <c r="I67" i="12"/>
  <c r="I82" i="12"/>
  <c r="I60" i="12"/>
  <c r="I119" i="12"/>
  <c r="I100" i="12"/>
  <c r="I55" i="12"/>
  <c r="I59" i="12"/>
  <c r="I40" i="12"/>
  <c r="K1815" i="11" l="1"/>
  <c r="J68" i="4"/>
  <c r="I1817" i="11" l="1"/>
  <c r="I68" i="4" l="1"/>
  <c r="D122" i="8" l="1"/>
  <c r="E61" i="9" s="1"/>
  <c r="E60" i="9" l="1"/>
  <c r="E59" i="9"/>
  <c r="E62" i="9"/>
  <c r="E23" i="9" l="1"/>
  <c r="B118" i="8" l="1"/>
  <c r="B95" i="8"/>
  <c r="B1561" i="11"/>
  <c r="B1717" i="11"/>
  <c r="B1677" i="11"/>
  <c r="N4" i="4"/>
  <c r="E4" i="12"/>
  <c r="H4" i="8"/>
  <c r="G4" i="9"/>
  <c r="E22" i="9"/>
  <c r="E21" i="9"/>
  <c r="D24" i="4"/>
  <c r="E25" i="4"/>
  <c r="D25" i="4"/>
  <c r="C25" i="4"/>
  <c r="B25" i="4"/>
  <c r="E24" i="4"/>
  <c r="C24" i="4"/>
  <c r="B24" i="4"/>
  <c r="E22" i="4"/>
  <c r="D22" i="4"/>
  <c r="C22" i="4"/>
  <c r="B22" i="4"/>
  <c r="C26" i="4"/>
  <c r="C27" i="4"/>
  <c r="C28" i="4"/>
  <c r="C29" i="4"/>
  <c r="D26" i="4"/>
  <c r="D27" i="4"/>
  <c r="D28" i="4"/>
  <c r="D29" i="4"/>
  <c r="E26" i="4"/>
  <c r="E27" i="4"/>
  <c r="E28" i="4"/>
  <c r="E29" i="4"/>
  <c r="B26" i="4"/>
  <c r="B27" i="4"/>
  <c r="B28" i="4"/>
  <c r="B29" i="4"/>
  <c r="E58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<sst xmlns="http://schemas.openxmlformats.org/spreadsheetml/2006/main" count="15441" uniqueCount="2803">
  <si>
    <t>Rempli le :</t>
  </si>
  <si>
    <t>Modèle de données résumées pour les divulgations ITIE</t>
  </si>
  <si>
    <t>Version 2.0 appliquée le 1er Juillet 2019</t>
  </si>
  <si>
    <t xml:space="preserve">En remplissant ce modèle de données résumées avec des données de votre Rapport ITIE, vous rendrez ces dernières accessibles sous un format lisible par machine (Exigence 7.2.d). </t>
  </si>
  <si>
    <r>
      <t xml:space="preserve">« Rendre le Rapport ITIE disponible en format données ouvertes (xlsx ou csv) en ligne et faire connaître sa disponibilité » </t>
    </r>
    <r>
      <rPr>
        <sz val="12"/>
        <color rgb="FF000000"/>
        <rFont val="Franklin Gothic Book"/>
        <family val="2"/>
      </rPr>
      <t xml:space="preserve">
</t>
    </r>
    <r>
      <rPr>
        <i/>
        <sz val="12"/>
        <color rgb="FF000000"/>
        <rFont val="Franklin Gothic Book"/>
        <family val="2"/>
      </rPr>
      <t>- Exigence ITIE 7.1.c</t>
    </r>
  </si>
  <si>
    <t>Comment fonctionne la publication de données ITIE :</t>
  </si>
  <si>
    <t>1. N’utiliser qu’un classeur Excel par exercice fiscal couvert. Si la déclaration porte à la fois sur les hydrocarbures et l’exploitation minière, ces deux secteurs peuvent être inclus dans un seul classeur.</t>
  </si>
  <si>
    <t>2. Remplir le classeur entier - parties 1 à 5</t>
  </si>
  <si>
    <r>
      <t xml:space="preserve">3. Prière de soumettre cette fiche de données en même temps que le Rapport ITIE. L’envoyer au Secrétariat international à : </t>
    </r>
    <r>
      <rPr>
        <u/>
        <sz val="12"/>
        <color rgb="FF0070C0"/>
        <rFont val="Franklin Gothic Book"/>
        <family val="2"/>
      </rPr>
      <t xml:space="preserve">data@eiti.org. </t>
    </r>
  </si>
  <si>
    <r>
      <t xml:space="preserve">4. Les données serviront à alimenter le référentiel mondial de données ITIE, disponible sur le site Internet international de l’ITIE à </t>
    </r>
    <r>
      <rPr>
        <u/>
        <sz val="12"/>
        <color rgb="FF0070C0"/>
        <rFont val="Franklin Gothic Book"/>
        <family val="2"/>
      </rPr>
      <t>https://eiti.org/fr/donnees</t>
    </r>
    <r>
      <rPr>
        <sz val="12"/>
        <rFont val="Franklin Gothic Book"/>
        <family val="2"/>
      </rPr>
      <t>. Le fichier vous sera renvoyé, afin de pouvoir être publié sur les canaux de votre choix.</t>
    </r>
  </si>
  <si>
    <t>Le présent formulaire modèle devra être rempli intégralement et soumis au Secrétariat international de l’ITIE pour chaque exercice fiscal couvert par le rapportage ITIE.</t>
  </si>
  <si>
    <t>Ce classeur comporte cinq parties. Insérer vos données en commençant par la partie 1 et continuer jusqu’à la partie 5</t>
  </si>
  <si>
    <r>
      <rPr>
        <b/>
        <sz val="12"/>
        <rFont val="Franklin Gothic Book"/>
        <family val="2"/>
      </rPr>
      <t xml:space="preserve">Partie 1 (Présentation) : </t>
    </r>
    <r>
      <rPr>
        <sz val="12"/>
        <rFont val="Franklin Gothic Book"/>
        <family val="2"/>
      </rPr>
      <t>Insérer les caractéristiques relatives au pays et aux données.</t>
    </r>
  </si>
  <si>
    <r>
      <rPr>
        <b/>
        <sz val="12"/>
        <rFont val="Franklin Gothic Book"/>
        <family val="2"/>
      </rPr>
      <t xml:space="preserve">Partie 2 (Liste de pointage) : </t>
    </r>
    <r>
      <rPr>
        <sz val="12"/>
        <rFont val="Franklin Gothic Book"/>
        <family val="2"/>
      </rPr>
      <t>Inscrire les données contextuelles et financières agrégées correspondant aux Exigences ITIE 2, 3, 4, 5 et 6.</t>
    </r>
  </si>
  <si>
    <r>
      <rPr>
        <b/>
        <sz val="12"/>
        <rFont val="Franklin Gothic Book"/>
        <family val="2"/>
      </rPr>
      <t xml:space="preserve">Partie 3 (Entités déclarantes) : </t>
    </r>
    <r>
      <rPr>
        <sz val="12"/>
        <rFont val="Franklin Gothic Book"/>
        <family val="2"/>
      </rPr>
      <t xml:space="preserve">Inscrire les entités déclarantes (entités de l’État, entreprises et projets) et l’information afférente. </t>
    </r>
  </si>
  <si>
    <r>
      <rPr>
        <b/>
        <sz val="12"/>
        <rFont val="Franklin Gothic Book"/>
        <family val="2"/>
      </rPr>
      <t xml:space="preserve">Partie 4 (Recettes de l’État) : </t>
    </r>
    <r>
      <rPr>
        <sz val="12"/>
        <rFont val="Franklin Gothic Book"/>
        <family val="2"/>
      </rPr>
      <t>Inscrire des données concernant les recettes de l’État par flux de revenus, en utilisant la classification GFS.</t>
    </r>
  </si>
  <si>
    <r>
      <rPr>
        <b/>
        <sz val="12"/>
        <rFont val="Franklin Gothic Book"/>
        <family val="2"/>
      </rPr>
      <t xml:space="preserve">Partie 5 (Données d’entreprise) : </t>
    </r>
    <r>
      <rPr>
        <sz val="12"/>
        <rFont val="Franklin Gothic Book"/>
        <family val="2"/>
      </rPr>
      <t>Inscrire des données d’entreprise - et celle de niveau projet - par flux de revenus.</t>
    </r>
  </si>
  <si>
    <t xml:space="preserve">Le Secrétariat international peut prodiguer conseils et soutien sur demande. Veuillez le contacter à </t>
  </si>
  <si>
    <t>data@eiti.org</t>
  </si>
  <si>
    <t>Les cellules en orange doivent être complétées avant la soumission</t>
  </si>
  <si>
    <t>Les cellules en bleu ne servent qu’à indiquer les sources et/ou à inscrire des commentaires</t>
  </si>
  <si>
    <t>Les cellules en blanc n’exigent aucune action</t>
  </si>
  <si>
    <t>Vous recevrez des retours immédiats sur un certain nombre des données que vous aurez inscrites, et certaines cellules se rempliront automatiquement.</t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</si>
  <si>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Divulgation</t>
    </r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</si>
  <si>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Options simples</t>
    </r>
  </si>
  <si>
    <r>
      <rPr>
        <i/>
        <u/>
        <sz val="12"/>
        <color theme="1"/>
        <rFont val="Franklin Gothic Book"/>
        <family val="2"/>
      </rPr>
      <t>Oui, divulgation systématique :</t>
    </r>
    <r>
      <rPr>
        <i/>
        <sz val="12"/>
        <color theme="1"/>
        <rFont val="Franklin Gothic Book"/>
        <family val="2"/>
      </rPr>
      <t xml:space="preserve"> Si les données sont divulguées régulièrement et systématiquement par des entités de l’État et ou des entreprises, et si ces données sont fiables, sélectionner Oui, divulgation systématique</t>
    </r>
  </si>
  <si>
    <r>
      <rPr>
        <i/>
        <u/>
        <sz val="12"/>
        <color theme="1"/>
        <rFont val="Franklin Gothic Book"/>
        <family val="2"/>
      </rPr>
      <t>Oui</t>
    </r>
    <r>
      <rPr>
        <i/>
        <sz val="12"/>
        <color theme="1"/>
        <rFont val="Franklin Gothic Book"/>
        <family val="2"/>
      </rPr>
      <t> : Tous les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</si>
  <si>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Oui, à travers le rapportage ITIE :</t>
    </r>
    <r>
      <rPr>
        <i/>
        <sz val="12"/>
        <color theme="1"/>
        <rFont val="Franklin Gothic Book"/>
        <family val="2"/>
      </rPr>
      <t xml:space="preserve"> Si le Rapport ITIE ou son site couvre certaines lacunes de divulgation relatives aux données du gouvernement ou des entreprises, sélectionner « Oui, dans le Rapport ITIE ».</t>
    </r>
  </si>
  <si>
    <r>
      <t>Partiellement :</t>
    </r>
    <r>
      <rPr>
        <i/>
        <sz val="12"/>
        <color theme="1"/>
        <rFont val="Franklin Gothic Book"/>
        <family val="2"/>
      </rPr>
      <t xml:space="preserve"> Des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</si>
  <si>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Non disponible :</t>
    </r>
    <r>
      <rPr>
        <i/>
        <sz val="12"/>
        <color theme="1"/>
        <rFont val="Franklin Gothic Book"/>
        <family val="2"/>
      </rPr>
      <t xml:space="preserve"> Les données sont applicables au pays, mais il n’y a pas de données ou d’informations disponibles.</t>
    </r>
  </si>
  <si>
    <r>
      <rPr>
        <i/>
        <u/>
        <sz val="12"/>
        <color theme="1"/>
        <rFont val="Franklin Gothic Book"/>
        <family val="2"/>
      </rPr>
      <t>Non :</t>
    </r>
    <r>
      <rPr>
        <i/>
        <sz val="12"/>
        <color theme="1"/>
        <rFont val="Franklin Gothic Book"/>
        <family val="2"/>
      </rPr>
      <t xml:space="preserve"> Aucune information n’est couverte.</t>
    </r>
  </si>
  <si>
    <r>
      <t>Sans objet :</t>
    </r>
    <r>
      <rPr>
        <i/>
        <sz val="12"/>
        <color theme="1"/>
        <rFont val="Franklin Gothic Book"/>
        <family val="2"/>
      </rPr>
      <t xml:space="preserve"> Si une exigence n’est pas pertinente, sélectionner « Sans objet ». Faire référence à toute information à ce sujet, telle que contenue dans le Rapport ITIE ou dans le procès-verbal d’une réunion du Groupe multipartite. </t>
    </r>
  </si>
  <si>
    <r>
      <t xml:space="preserve">Sans objet </t>
    </r>
    <r>
      <rPr>
        <i/>
        <sz val="12"/>
        <color theme="1"/>
        <rFont val="Franklin Gothic Book"/>
        <family val="2"/>
      </rPr>
      <t>: La question n’est pas pertinente pour la rubrique en question. Si une explication est requise, faire référence à toute information démontrant la non-applicabilité.</t>
    </r>
  </si>
  <si>
    <r>
      <t xml:space="preserve">Pour plus d’information sur l’ITIE, visitez notre site Internet  </t>
    </r>
    <r>
      <rPr>
        <b/>
        <u/>
        <sz val="12"/>
        <color rgb="FF0070C0"/>
        <rFont val="Franklin Gothic Book"/>
        <family val="2"/>
      </rPr>
      <t>https://eiti.org/fr</t>
    </r>
  </si>
  <si>
    <r>
      <t xml:space="preserve">Vous voulez en savoir plus sur votre pays ? Vérifiez si votre pays met en œuvre la Norme ITIE en visitant </t>
    </r>
    <r>
      <rPr>
        <b/>
        <u/>
        <sz val="12"/>
        <color rgb="FF0070C0"/>
        <rFont val="Franklin Gothic Book"/>
        <family val="2"/>
      </rPr>
      <t>https://eiti.org/fr/pays</t>
    </r>
  </si>
  <si>
    <r>
      <t xml:space="preserve">Pour la version la plus récente des modèles de données résumées, consultez </t>
    </r>
    <r>
      <rPr>
        <b/>
        <u/>
        <sz val="12"/>
        <color rgb="FF0070C0"/>
        <rFont val="Franklin Gothic Book"/>
        <family val="2"/>
      </rPr>
      <t>https://eiti.org/fr/document/modele-donnees-resumees-itie</t>
    </r>
  </si>
  <si>
    <r>
      <rPr>
        <b/>
        <sz val="12"/>
        <rFont val="Franklin Gothic Book"/>
        <family val="2"/>
      </rPr>
      <t xml:space="preserve">Faites-nous connaître vos réactions ou signalez tout conflit au niveau des données ! Écrivez-nous à </t>
    </r>
    <r>
      <rPr>
        <b/>
        <u/>
        <sz val="12"/>
        <color rgb="FF0070C0"/>
        <rFont val="Franklin Gothic Book"/>
        <family val="2"/>
      </rPr>
      <t>data@eiti.org</t>
    </r>
  </si>
  <si>
    <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</si>
  <si>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t xml:space="preserve">Adresse </t>
    </r>
    <r>
      <rPr>
        <b/>
        <sz val="10"/>
        <color rgb="FF0076AF"/>
        <rFont val="Franklin Gothic Book"/>
        <family val="2"/>
      </rPr>
      <t>EITI International Secretariat, Rådhusgata 26, 0151 Oslo, Norvège</t>
    </r>
  </si>
  <si>
    <t>Pays ou région</t>
  </si>
  <si>
    <t>Exercice fiscal couvert par ce fichier de données</t>
  </si>
  <si>
    <t>Source de données</t>
  </si>
  <si>
    <t>Couverture/périmètre des données</t>
  </si>
  <si>
    <t>Coordonnées de contact : soumission de données</t>
  </si>
  <si>
    <t>Modèle de données résumées</t>
  </si>
  <si>
    <r>
      <rPr>
        <b/>
        <sz val="12"/>
        <color rgb="FF000000"/>
        <rFont val="Franklin Gothic Book"/>
        <family val="2"/>
      </rPr>
      <t>Partie 1 - (Présentation)</t>
    </r>
    <r>
      <rPr>
        <sz val="12"/>
        <color rgb="FF000000"/>
        <rFont val="Franklin Gothic Book"/>
        <family val="2"/>
      </rPr>
      <t xml:space="preserve"> Elle couvre les caractéristiques du pays et des données</t>
    </r>
  </si>
  <si>
    <t>Comment remplir cette feuille :</t>
  </si>
  <si>
    <r>
      <t xml:space="preserve">1. Commençant par en haut, </t>
    </r>
    <r>
      <rPr>
        <b/>
        <i/>
        <sz val="12"/>
        <rFont val="Franklin Gothic Book"/>
        <family val="2"/>
      </rPr>
      <t xml:space="preserve">sélectionner votre réponse dans la colonne grise. </t>
    </r>
    <r>
      <rPr>
        <i/>
        <sz val="12"/>
        <rFont val="Franklin Gothic Book"/>
        <family val="2"/>
      </rPr>
      <t xml:space="preserve">Des indications s’affichent dans les cadres jaunes dès que la cellule a été sélectionnée. </t>
    </r>
  </si>
  <si>
    <t xml:space="preserve">2. Lorsqu’il aura été répondu à certaines questions, de nouvelles indications et questions peuvent s’afficher. Merci de répondre à chacune d’elles jusqu’à ce que la section ait été remplie. </t>
  </si>
  <si>
    <r>
      <t xml:space="preserve">3. Inclure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Source/Commentaires</t>
    </r>
    <r>
      <rPr>
        <i/>
        <sz val="12"/>
        <color theme="1"/>
        <rFont val="Franklin Gothic Book"/>
        <family val="2"/>
      </rPr>
      <t>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</si>
  <si>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i/>
        <u/>
        <sz val="12"/>
        <color theme="10"/>
        <rFont val="Franklin Gothic Book"/>
        <family val="2"/>
      </rPr>
      <t>data@eiti.org</t>
    </r>
  </si>
  <si>
    <t>Les cellules en bleu pâle ne servent qu’à indiquer les sources et/ou à inscrire des commentaires</t>
  </si>
  <si>
    <t xml:space="preserve">Partie 1 - Présentation </t>
  </si>
  <si>
    <t>Description</t>
  </si>
  <si>
    <t>Inscrire les données dans cette colonne</t>
  </si>
  <si>
    <t>Source/Commentaires</t>
  </si>
  <si>
    <t>Nom du pays ou de la région</t>
  </si>
  <si>
    <t>République centrafricaine</t>
  </si>
  <si>
    <t>Code ISO de la devise</t>
  </si>
  <si>
    <t>Nom de la monnaie nationale</t>
  </si>
  <si>
    <t>Monnaie nationale selon ISO-4217</t>
  </si>
  <si>
    <t>Date de début</t>
  </si>
  <si>
    <t>Date de fin</t>
  </si>
  <si>
    <t>Un Rapport ITIE a-t-il été préparé par un Administrateur indépendant ?</t>
  </si>
  <si>
    <t>Oui</t>
  </si>
  <si>
    <t>Quel est le nom de l’entreprise ?</t>
  </si>
  <si>
    <t>Enerteam</t>
  </si>
  <si>
    <t>Date à laquelle le Rapport ITIE a été rendu public</t>
  </si>
  <si>
    <t>URL, Rapport ITIE</t>
  </si>
  <si>
    <t>Les données ITIE sont-elles systématiquement divulguées par le gouvernement à une adresse unique?</t>
  </si>
  <si>
    <t>Non</t>
  </si>
  <si>
    <t>Date de publication des données ITIE</t>
  </si>
  <si>
    <t>Lien vers le site Internet (URL) de données ITIE</t>
  </si>
  <si>
    <t>Existe-t-il d’autres fichiers de caractère pertinent ?</t>
  </si>
  <si>
    <t>&lt;Sélectionner l’option&gt;</t>
  </si>
  <si>
    <t>Date à laquelle l’autre fichier a été rendu public</t>
  </si>
  <si>
    <t>URL</t>
  </si>
  <si>
    <r>
      <t xml:space="preserve">Accessibilités des données et données ouvertes </t>
    </r>
    <r>
      <rPr>
        <b/>
        <u/>
        <sz val="12"/>
        <color theme="4"/>
        <rFont val="Franklin Gothic Book"/>
        <family val="2"/>
      </rPr>
      <t>(Exigence 7.2)</t>
    </r>
  </si>
  <si>
    <t>Le gouvernement applique-t-il une politique de données ouvertes ?</t>
  </si>
  <si>
    <t>Portail/fichiers de données ouvertes</t>
  </si>
  <si>
    <t>Couverture sectorielle</t>
  </si>
  <si>
    <t>Pétrole</t>
  </si>
  <si>
    <t>Gaz</t>
  </si>
  <si>
    <t>Mines (y compris carrières)</t>
  </si>
  <si>
    <t>Autres secteurs (autres que les secteur en amont)</t>
  </si>
  <si>
    <t>Si oui, préciser le nom (insérer de nouvelles lignes si multiples)</t>
  </si>
  <si>
    <t>Nombre d’entités de l’État déclarantes (Entreprises d'Etat incluses si collectant)</t>
  </si>
  <si>
    <t>Nombre d’entreprises déclarantes (Entreprises d'Etat incluses si payeur)</t>
  </si>
  <si>
    <r>
      <rPr>
        <i/>
        <sz val="12"/>
        <rFont val="Franklin Gothic Book"/>
        <family val="2"/>
      </rPr>
      <t>Devise de déclaration (</t>
    </r>
    <r>
      <rPr>
        <i/>
        <sz val="12"/>
        <color rgb="FF0070C0"/>
        <rFont val="Franklin Gothic Book"/>
        <family val="2"/>
      </rPr>
      <t>codes de devise ISO-4217</t>
    </r>
    <r>
      <rPr>
        <i/>
        <sz val="12"/>
        <rFont val="Franklin Gothic Book"/>
        <family val="2"/>
      </rPr>
      <t>)</t>
    </r>
  </si>
  <si>
    <t>XAF</t>
  </si>
  <si>
    <t xml:space="preserve">Taux de change utilisé : 1 USD = </t>
  </si>
  <si>
    <t>Source du taux de change (URL,…):</t>
  </si>
  <si>
    <r>
      <t xml:space="preserve">Exigence ITIE 4.7: </t>
    </r>
    <r>
      <rPr>
        <sz val="12"/>
        <rFont val="Franklin Gothic Book"/>
        <family val="2"/>
      </rPr>
      <t>Désagrégation</t>
    </r>
  </si>
  <si>
    <t>... par flux de revenus</t>
  </si>
  <si>
    <t>... par entité de l’État</t>
  </si>
  <si>
    <t>... par entreprise</t>
  </si>
  <si>
    <t>... par projet</t>
  </si>
  <si>
    <t>Vue d’ensemble /exigence relative aux données</t>
  </si>
  <si>
    <t>Divulgation systématique</t>
  </si>
  <si>
    <t>Calcul à l’aide de la liste de vérification</t>
  </si>
  <si>
    <t>À travers le rapportage ITIE</t>
  </si>
  <si>
    <t>Sans objet.</t>
  </si>
  <si>
    <t>Information non disponible</t>
  </si>
  <si>
    <t>Nom et coordonnées de contact de la personne soumettant ce fichier</t>
  </si>
  <si>
    <t>Name</t>
  </si>
  <si>
    <t>Organisation</t>
  </si>
  <si>
    <t>Adresse électronique</t>
  </si>
  <si>
    <r>
      <rPr>
        <b/>
        <sz val="10.5"/>
        <rFont val="Franklin Gothic Book"/>
        <family val="2"/>
      </rP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</si>
  <si>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rPr>
        <b/>
        <sz val="12"/>
        <color rgb="FF000000"/>
        <rFont val="Franklin Gothic Book"/>
        <family val="2"/>
      </rPr>
      <t>Partie 2 (liste de vérification)</t>
    </r>
    <r>
      <rPr>
        <sz val="12"/>
        <color rgb="FF000000"/>
        <rFont val="Franklin Gothic Book"/>
        <family val="2"/>
      </rPr>
      <t xml:space="preserve"> Elle couvre l’information contextuelle et financière agrégée prévue par les Exigences ITIE 2,3,4,5 et 6.</t>
    </r>
  </si>
  <si>
    <t xml:space="preserve">Pour chaque ligne, veuillez procéder comme suit </t>
  </si>
  <si>
    <r>
      <t>1. Commençant par le haut, répondez aux questions de la première colonne (</t>
    </r>
    <r>
      <rPr>
        <b/>
        <i/>
        <sz val="12"/>
        <color theme="1"/>
        <rFont val="Franklin Gothic Book"/>
        <family val="2"/>
      </rPr>
      <t>Inclusion</t>
    </r>
    <r>
      <rPr>
        <i/>
        <sz val="12"/>
        <color theme="1"/>
        <rFont val="Franklin Gothic Book"/>
        <family val="2"/>
      </rPr>
      <t>). Des indications vous sont données dans les cadres jaunes une fois que la cellule est mise en évidence. Cliquez sur les cellules relatives à chaque Exigence ITIE pour faire apparaître le libellé de la Norme ITIE.</t>
    </r>
  </si>
  <si>
    <t>2. D’autres orientations apparaissent lorsque vous remplissez les cellules. Remplissez-les comme indiqué, complétant chaque colonne de chaque ligne avant de remplir la ligne suivante.</t>
  </si>
  <si>
    <r>
      <t xml:space="preserve">Par exemple, en sélectionnant « Oui, dans le Rapport ITIE », le texte « Veuillez inclure la section du Rapport ITIE » dans la case </t>
    </r>
    <r>
      <rPr>
        <b/>
        <i/>
        <sz val="12"/>
        <color theme="1"/>
        <rFont val="Franklin Gothic Book"/>
        <family val="2"/>
      </rPr>
      <t xml:space="preserve">Source/unités </t>
    </r>
    <r>
      <rPr>
        <i/>
        <sz val="12"/>
        <color theme="1"/>
        <rFont val="Franklin Gothic Book"/>
        <family val="2"/>
      </rPr>
      <t>apparaît.</t>
    </r>
  </si>
  <si>
    <r>
      <t xml:space="preserve">3. Insérez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Commentaires/Notes</t>
    </r>
    <r>
      <rPr>
        <i/>
        <sz val="12"/>
        <color theme="1"/>
        <rFont val="Franklin Gothic Book"/>
        <family val="2"/>
      </rPr>
      <t>.</t>
    </r>
  </si>
  <si>
    <r>
      <rPr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</si>
  <si>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Les cellules en bleu pâle ne servent qu’à indiquer les sources et/ou inscrire des commentaires</t>
  </si>
  <si>
    <t xml:space="preserve">Ignorez les cellules en blanc, car elles n’exigent aucune action </t>
  </si>
  <si>
    <t>Partie 2 - Liste de pointage</t>
  </si>
  <si>
    <r>
      <t xml:space="preserve">Veuillez répondre à </t>
    </r>
    <r>
      <rPr>
        <i/>
        <u/>
        <sz val="12"/>
        <color rgb="FF000000"/>
        <rFont val="Franklin Gothic Book"/>
        <family val="2"/>
      </rPr>
      <t>toutes les questions posées ci-dessous</t>
    </r>
    <r>
      <rPr>
        <i/>
        <sz val="12"/>
        <color rgb="FF000000"/>
        <rFont val="Franklin Gothic Book"/>
        <family val="2"/>
      </rPr>
      <t xml:space="preserve">. </t>
    </r>
  </si>
  <si>
    <t>Exigence</t>
  </si>
  <si>
    <t>Inclusion</t>
  </si>
  <si>
    <t>Source/unités</t>
  </si>
  <si>
    <t>Commentaires/Notes</t>
  </si>
  <si>
    <r>
      <t xml:space="preserve">Exigence ITIE 2.1 : </t>
    </r>
    <r>
      <rPr>
        <b/>
        <sz val="10.5"/>
        <rFont val="Franklin Gothic Book"/>
        <family val="2"/>
      </rPr>
      <t xml:space="preserve">Cadre légal et régime fiscal </t>
    </r>
  </si>
  <si>
    <t>Le gouvernement publie-t-il des informations concernant</t>
  </si>
  <si>
    <t>Les lois et réglementations ?</t>
  </si>
  <si>
    <t>Oui, divulgation systématique</t>
  </si>
  <si>
    <t>Vue d’ensemble des rôles des agences gouvernementales ?</t>
  </si>
  <si>
    <t>Oui, à travers le rapportage ITIE</t>
  </si>
  <si>
    <t>Régime des droits pétroliers et miniers?</t>
  </si>
  <si>
    <t>Régime fiscal ?</t>
  </si>
  <si>
    <r>
      <t xml:space="preserve">Exigence ITIE 2.2: </t>
    </r>
    <r>
      <rPr>
        <b/>
        <sz val="10.5"/>
        <rFont val="Franklin Gothic Book"/>
        <family val="2"/>
      </rPr>
      <t>Octroi des contrats et licences</t>
    </r>
  </si>
  <si>
    <t>le processus d’octroi des licences ?</t>
  </si>
  <si>
    <t>et les critères techniques et financiers utilisés ?</t>
  </si>
  <si>
    <t>le(s) processus de transfert de licences ?</t>
  </si>
  <si>
    <t>processus d’appel d’offres :</t>
  </si>
  <si>
    <t>Nombre d’octrois et de transferts pour l’exercice couvert</t>
  </si>
  <si>
    <r>
      <t xml:space="preserve">Exigence ITIE 2.3: </t>
    </r>
    <r>
      <rPr>
        <b/>
        <sz val="10.5"/>
        <rFont val="Franklin Gothic Book"/>
        <family val="2"/>
      </rPr>
      <t>Registre des licences</t>
    </r>
  </si>
  <si>
    <t>Registres des licences pour le secteur minier</t>
  </si>
  <si>
    <t>Registre des licences pour le secteur pétrolier</t>
  </si>
  <si>
    <t>Non disponible</t>
  </si>
  <si>
    <t>Registre des licences pour tout autre secteur - ajouter des lignes au besoin</t>
  </si>
  <si>
    <r>
      <t xml:space="preserve">Exigence ITIE 2.4: </t>
    </r>
    <r>
      <rPr>
        <b/>
        <sz val="10.5"/>
        <rFont val="Franklin Gothic Book"/>
        <family val="2"/>
      </rPr>
      <t>Divulgation des contrats</t>
    </r>
  </si>
  <si>
    <t>Politique sur la divulgation des contrats</t>
  </si>
  <si>
    <t>Les contrats sont-ils divulgués ?</t>
  </si>
  <si>
    <t>Registre des contrats pour le secteur minier</t>
  </si>
  <si>
    <t>Registre des contrats pour le secteur pétrolier</t>
  </si>
  <si>
    <t>Registre des contrats pour tout autre secteur - ajouter des ligne s’il y en a plusieurs</t>
  </si>
  <si>
    <r>
      <t xml:space="preserve">Exigence ITIE 2.5: </t>
    </r>
    <r>
      <rPr>
        <b/>
        <sz val="10.5"/>
        <rFont val="Franklin Gothic Book"/>
        <family val="2"/>
      </rPr>
      <t>Propriété réelle</t>
    </r>
  </si>
  <si>
    <t>Politique du gouvernement concernant la propriété réelle</t>
  </si>
  <si>
    <t>Des données de propriété réelle sont-elles divulguées ?</t>
  </si>
  <si>
    <t>Registre de la propriété réelle</t>
  </si>
  <si>
    <r>
      <t xml:space="preserve">Exigence ITIE 2.6 : </t>
    </r>
    <r>
      <rPr>
        <b/>
        <sz val="10.5"/>
        <rFont val="Franklin Gothic Book"/>
        <family val="2"/>
      </rPr>
      <t>Participation de l’État</t>
    </r>
  </si>
  <si>
    <t>Le gouvernement rend-il compte de sa participation dans le secteur extractif ?</t>
  </si>
  <si>
    <t>Toute référence à des entreprises d’État (portails ou sites Internet d’entreprise), telle que paraissant dans le Rapport (Ajouter des lignes si plusieurs Entreprises D'Etat)</t>
  </si>
  <si>
    <t>Référence au(s) rapport(s) financier(s) audité(s) (Ajouter des lignes si plusieurs Entreprises d'Etat)</t>
  </si>
  <si>
    <r>
      <t xml:space="preserve">Exigence ITIE 3.1: </t>
    </r>
    <r>
      <rPr>
        <b/>
        <sz val="10.5"/>
        <rFont val="Franklin Gothic Book"/>
        <family val="2"/>
      </rPr>
      <t>Prospection</t>
    </r>
  </si>
  <si>
    <t>Vue d’ensemble des industries extractives, y compris de toute activité importante de prospection.</t>
  </si>
  <si>
    <t>Section 4.1</t>
  </si>
  <si>
    <r>
      <t xml:space="preserve">Exigence ITIE 3.2: </t>
    </r>
    <r>
      <rPr>
        <b/>
        <sz val="10.5"/>
        <rFont val="Franklin Gothic Book"/>
        <family val="2"/>
      </rPr>
      <t>Production</t>
    </r>
  </si>
  <si>
    <t>(Nomenclature SH des Nations Unies)</t>
  </si>
  <si>
    <t>Divulgation des volumes de production</t>
  </si>
  <si>
    <t>Section 4.2</t>
  </si>
  <si>
    <t>Divulgation des valeurs de production</t>
  </si>
  <si>
    <t>Diamants (7102), volume</t>
  </si>
  <si>
    <t>USD</t>
  </si>
  <si>
    <t>Or (7108), volume</t>
  </si>
  <si>
    <t>Tonnes</t>
  </si>
  <si>
    <t>Autres (2617), volume</t>
  </si>
  <si>
    <t>Sm3</t>
  </si>
  <si>
    <t>&lt;nombre&gt;</t>
  </si>
  <si>
    <r>
      <t xml:space="preserve">Exigences ITIE 3.3 : </t>
    </r>
    <r>
      <rPr>
        <b/>
        <sz val="10.5"/>
        <rFont val="Franklin Gothic Book"/>
        <family val="2"/>
      </rPr>
      <t>Exportations</t>
    </r>
  </si>
  <si>
    <t>Divulgation des volumes d’exportation</t>
  </si>
  <si>
    <t>Section 4.3</t>
  </si>
  <si>
    <t>Divulgation des valeurs d’exportation</t>
  </si>
  <si>
    <t>Valeur non disponible</t>
  </si>
  <si>
    <r>
      <t xml:space="preserve">Exigence ITIE 4.1 : </t>
    </r>
    <r>
      <rPr>
        <b/>
        <sz val="10.5"/>
        <rFont val="Franklin Gothic Book"/>
        <family val="2"/>
      </rPr>
      <t>Exhaustivité</t>
    </r>
  </si>
  <si>
    <t>Le gouvernement divulgue-t-il entièrement les revenus extractifs par flux de revenus ?</t>
  </si>
  <si>
    <t>Les décisions du Groupe multipartite concernant les seuils de matérialité sont-elles publiquement disponibles ?</t>
  </si>
  <si>
    <t>Couverture de la réconciliation</t>
  </si>
  <si>
    <t>Calcul automatique utilisant le total des revenus du gouvernement et le total des données par entreprise</t>
  </si>
  <si>
    <r>
      <t xml:space="preserve">Exigence ITIE 4.2: </t>
    </r>
    <r>
      <rPr>
        <b/>
        <sz val="10.5"/>
        <rFont val="Franklin Gothic Book"/>
        <family val="2"/>
      </rPr>
      <t>Revenus en nature</t>
    </r>
  </si>
  <si>
    <t>Le gouvernement divulgue-t-il des données sur les revenus en nature ?</t>
  </si>
  <si>
    <r>
      <t xml:space="preserve">Exigence ITIE 4.3 : </t>
    </r>
    <r>
      <rPr>
        <b/>
        <sz val="10.5"/>
        <rFont val="Franklin Gothic Book"/>
        <family val="2"/>
      </rPr>
      <t xml:space="preserve">Accords de troc </t>
    </r>
  </si>
  <si>
    <t>Le gouvernement divulgue-t-il des informations concernant les accords de troc et de fourniture d’infrastructures ?</t>
  </si>
  <si>
    <t>Si oui, quel est le montant total des revenus perçus à partir des accords de troc et de fourniture d’infrastructures ?</t>
  </si>
  <si>
    <r>
      <t xml:space="preserve">Exigence ITIE 4.4: </t>
    </r>
    <r>
      <rPr>
        <b/>
        <sz val="10.5"/>
        <rFont val="Franklin Gothic Book"/>
        <family val="2"/>
      </rPr>
      <t>Revenus provenant du transport</t>
    </r>
  </si>
  <si>
    <t>Le gouvernement divulgue-t-il des informations sur les revenus provenant du transport ?</t>
  </si>
  <si>
    <t>Si oui, quel est le montant total des revenus perçus à partir du transport de matières premières ?</t>
  </si>
  <si>
    <r>
      <t xml:space="preserve">Exigence ITIE 4.5 : </t>
    </r>
    <r>
      <rPr>
        <b/>
        <sz val="10.5"/>
        <rFont val="Franklin Gothic Book"/>
        <family val="2"/>
      </rPr>
      <t xml:space="preserve">Transactions liées aux entreprises d’État </t>
    </r>
  </si>
  <si>
    <t>Le gouvernement divulgue-t-il des informations sur les transactions des entreprises d’État ?</t>
  </si>
  <si>
    <t>Si oui, quel est le montant total des revenus perçus par les entreprises d’État ?</t>
  </si>
  <si>
    <r>
      <t xml:space="preserve">Exigence ITIE 4.6: </t>
    </r>
    <r>
      <rPr>
        <b/>
        <sz val="10.5"/>
        <rFont val="Franklin Gothic Book"/>
        <family val="2"/>
      </rPr>
      <t xml:space="preserve">Paiements directs infranationaux </t>
    </r>
  </si>
  <si>
    <t>Si oui, quel est le montant total des revenus infranationaux perçus ?</t>
  </si>
  <si>
    <r>
      <t xml:space="preserve">Exigence ITIE 4.8 : </t>
    </r>
    <r>
      <rPr>
        <b/>
        <sz val="10.5"/>
        <rFont val="Franklin Gothic Book"/>
        <family val="2"/>
      </rPr>
      <t>Ponctualité des données</t>
    </r>
  </si>
  <si>
    <t>Ponctualité des données (nombre d’années entre la fin de l’exercice fiscal et la publication)</t>
  </si>
  <si>
    <r>
      <t xml:space="preserve">Exigence ITIE 4.9: </t>
    </r>
    <r>
      <rPr>
        <b/>
        <sz val="10.5"/>
        <rFont val="Franklin Gothic Book"/>
        <family val="2"/>
      </rPr>
      <t>Qualité des données</t>
    </r>
  </si>
  <si>
    <t>Le gouvernement divulgue-t-il régulièrement des données financières aux termes de l’Exigence 4.1 (divulgation complète des flux de revenus intéressant à la fois le gouvernement et les entreprises) de la Norme ITIE ?</t>
  </si>
  <si>
    <t>Les données financières sont-elles soumises à un audit crédible et indépendant, qui applique les normes internationales ?</t>
  </si>
  <si>
    <t>Les agences gouvernementales font-elles l’objet d’audits crédibles et indépendants ?</t>
  </si>
  <si>
    <t>Base de données des audits d’entités de l’État</t>
  </si>
  <si>
    <t>Les entreprises sont-elles soumises à des audits crédibles et indépendants ?</t>
  </si>
  <si>
    <t>Base de données des audits d’entreprise</t>
  </si>
  <si>
    <r>
      <t xml:space="preserve">Exigence 5.1 : </t>
    </r>
    <r>
      <rPr>
        <b/>
        <sz val="10.5"/>
        <rFont val="Franklin Gothic Book"/>
        <family val="2"/>
      </rPr>
      <t>Répartition des revenus provenant des industries extractives</t>
    </r>
  </si>
  <si>
    <t>Le gouvernement précise-t-il si l’ensemble des revenus extractifs sont inscrits dans le budget national (c’est-à-dire, inscrits dans le compte consolidé/compte unique du trésor de l’État ?)</t>
  </si>
  <si>
    <t>Le gouvernement divulgue-t-il la part des revenus extractifs qui ne sont pas inscrits dans le budget de l’État ?</t>
  </si>
  <si>
    <r>
      <t xml:space="preserve">Exigence ITIE 5.2 : </t>
    </r>
    <r>
      <rPr>
        <b/>
        <sz val="10.5"/>
        <rFont val="Franklin Gothic Book"/>
        <family val="2"/>
      </rPr>
      <t>Transferts infranationaux</t>
    </r>
  </si>
  <si>
    <t>Le gouvernement divulgue-t-il des informations sur les transferts infranationaux ?</t>
  </si>
  <si>
    <t>Section 6.2</t>
  </si>
  <si>
    <t>Si oui, quelle aurait dû être la part des revenus transférés par le gouvernement en vertu de la formule de répartition des revenus ?</t>
  </si>
  <si>
    <t>Si oui, quel fut le montant des revenus effectivement transférés ?</t>
  </si>
  <si>
    <r>
      <t xml:space="preserve">Exigence ITIE 5.3 : </t>
    </r>
    <r>
      <rPr>
        <b/>
        <sz val="10.5"/>
        <rFont val="Franklin Gothic Book"/>
        <family val="2"/>
      </rPr>
      <t xml:space="preserve">Gestion des revenus et dépenses publiques </t>
    </r>
  </si>
  <si>
    <t>Le gouvernement divulgue-t-il l’affectation éventuelle de certains revenus extractifs à des usages, programmes ou zones géographiques particuliers ?</t>
  </si>
  <si>
    <t>Le gouvernement donne-t-il une description des processus budgétaire et d’audit du pays ?</t>
  </si>
  <si>
    <r>
      <t xml:space="preserve">Le gouvernement divulgue-t-il des informations publiquement disponibles relatives aux budgets et </t>
    </r>
    <r>
      <rPr>
        <sz val="10.5"/>
        <rFont val="Franklin Gothic Book"/>
        <family val="2"/>
      </rPr>
      <t xml:space="preserve">
</t>
    </r>
    <r>
      <rPr>
        <i/>
        <sz val="10.5"/>
        <rFont val="Franklin Gothic Book"/>
        <family val="2"/>
      </rPr>
      <t>aux dépenses ? - ajouter des lignes en cas de divulgations multiples</t>
    </r>
  </si>
  <si>
    <r>
      <t xml:space="preserve">Exigence ITIE 6.1: </t>
    </r>
    <r>
      <rPr>
        <b/>
        <sz val="10.5"/>
        <rFont val="Franklin Gothic Book"/>
        <family val="2"/>
      </rPr>
      <t>Dépenses sociales et environnementales</t>
    </r>
  </si>
  <si>
    <t>Le gouvernement divulgue-t-il des informations sur les dépenses sociales ?</t>
  </si>
  <si>
    <t>Si oui, quel est le montant total des dépenses sociales obligatoires reçues ?</t>
  </si>
  <si>
    <t>Si oui, quel est le montant total des dépenses sociales volontaires reçues ?</t>
  </si>
  <si>
    <t>Les entreprises divulguent-elles des informations sur leurs dépenses sociales ?</t>
  </si>
  <si>
    <t>Si oui, quel est le montant total des dépenses sociales obligatoires engagées ?</t>
  </si>
  <si>
    <t>Si oui, quel est le montant total des dépenses sociales volontaires engagées ?</t>
  </si>
  <si>
    <t>Le gouvernement divulgue-t-il des informations sur les paiements liés à l'environnement?</t>
  </si>
  <si>
    <t>Si oui, quel est le montant total des paiements obligatoires liés à l'environnement?</t>
  </si>
  <si>
    <t>Si oui, quel est le montant total des paiements volontaires liés à l'environnement?</t>
  </si>
  <si>
    <r>
      <t xml:space="preserve">Exigence ITIE 6.2: </t>
    </r>
    <r>
      <rPr>
        <b/>
        <sz val="10.5"/>
        <rFont val="Franklin Gothic Book"/>
        <family val="2"/>
      </rPr>
      <t>Dépenses quasi-fiscales </t>
    </r>
  </si>
  <si>
    <t>Le gouvernement ou les entreprises d’État divulguent-ils des informations sur les dépenses quasi-fiscales ?</t>
  </si>
  <si>
    <t>Si oui, quel est le montant total des dépenses quasi fiscales engagées par les entreprises d’État ?</t>
  </si>
  <si>
    <r>
      <t xml:space="preserve">Exigence ITIE 6.3: </t>
    </r>
    <r>
      <rPr>
        <b/>
        <sz val="10.5"/>
        <rFont val="Franklin Gothic Book"/>
        <family val="2"/>
      </rPr>
      <t xml:space="preserve">Contribution économique </t>
    </r>
  </si>
  <si>
    <t>Le gouvernement divulgue-t-il des informations sur la contribution économique du secteur extractif ?</t>
  </si>
  <si>
    <r>
      <rPr>
        <i/>
        <sz val="10.5"/>
        <rFont val="Franklin Gothic Book"/>
        <family val="2"/>
      </rPr>
      <t xml:space="preserve">PIB - industries extractives selon le </t>
    </r>
    <r>
      <rPr>
        <i/>
        <u/>
        <sz val="10.5"/>
        <color rgb="FF0076AF"/>
        <rFont val="Franklin Gothic Book"/>
        <family val="2"/>
      </rPr>
      <t>SCN 2008</t>
    </r>
    <r>
      <rPr>
        <i/>
        <sz val="10.5"/>
        <rFont val="Franklin Gothic Book"/>
        <family val="2"/>
      </rPr>
      <t xml:space="preserve"> (valeur ajoutée brute)</t>
    </r>
  </si>
  <si>
    <t>PIB - secteur artisanal et informel</t>
  </si>
  <si>
    <t>PIB - tous secteurs</t>
  </si>
  <si>
    <t>Revenus du gouvernement - industries extractives</t>
  </si>
  <si>
    <t>Revenus du gouvernement - tous secteurs</t>
  </si>
  <si>
    <t>Exportations - industries extractives</t>
  </si>
  <si>
    <t>Exportations - tous secteurs</t>
  </si>
  <si>
    <t>Emploi - secteur extractif - homme</t>
  </si>
  <si>
    <t>employés</t>
  </si>
  <si>
    <t>Emploi - secteur extractif - femme</t>
  </si>
  <si>
    <t xml:space="preserve">Emploi - secteur extractif </t>
  </si>
  <si>
    <t>Emploi - tous secteurs</t>
  </si>
  <si>
    <t>Investissements - secteur extractif</t>
  </si>
  <si>
    <t>Investissements - tous secteurs</t>
  </si>
  <si>
    <r>
      <t xml:space="preserve">EITI Requirement 6.4: </t>
    </r>
    <r>
      <rPr>
        <b/>
        <u/>
        <sz val="10.5"/>
        <rFont val="Franklin Gothic Book"/>
        <family val="2"/>
      </rPr>
      <t>Impact environnemental</t>
    </r>
  </si>
  <si>
    <t>Le gouvernement divulgue-t-il des informations à propos:</t>
  </si>
  <si>
    <t>Du cadre légal et administratif concernant la gestion de l'environnement?</t>
  </si>
  <si>
    <t>Banque de données contenant études d'impact environnemental, procédures de certification ou documentation similaire relevant de la protection de l'environnement?</t>
  </si>
  <si>
    <t>Autres informations concernant des procédures administratives et de régulation de l'environnement?</t>
  </si>
  <si>
    <r>
      <rPr>
        <b/>
        <sz val="12"/>
        <color rgb="FF000000"/>
        <rFont val="Franklin Gothic Book"/>
        <family val="2"/>
      </rPr>
      <t>Partie 3 (Entités déclarantes)</t>
    </r>
    <r>
      <rPr>
        <sz val="12"/>
        <color rgb="FF000000"/>
        <rFont val="Franklin Gothic Book"/>
        <family val="2"/>
      </rPr>
      <t xml:space="preserve"> Elle énumère les entités déclarantes (entités de l’État, entreprises et projets) et fournit des informations y afférentes. </t>
    </r>
  </si>
  <si>
    <r>
      <t>1. Veuillez commencer par la première case (</t>
    </r>
    <r>
      <rPr>
        <b/>
        <i/>
        <sz val="12"/>
        <color theme="1"/>
        <rFont val="Franklin Gothic Book"/>
        <family val="2"/>
      </rPr>
      <t>liste des entités déclarantes de l’État</t>
    </r>
    <r>
      <rPr>
        <i/>
        <sz val="12"/>
        <color theme="1"/>
        <rFont val="Franklin Gothic Book"/>
        <family val="2"/>
      </rPr>
      <t>), en indiquant le nom de chacune d’elles</t>
    </r>
  </si>
  <si>
    <r>
      <t xml:space="preserve">2. Remplissez la ligne des </t>
    </r>
    <r>
      <rPr>
        <b/>
        <i/>
        <sz val="12"/>
        <color theme="1"/>
        <rFont val="Franklin Gothic Book"/>
        <family val="2"/>
      </rPr>
      <t>identifiants d’entreprise</t>
    </r>
    <r>
      <rPr>
        <i/>
        <sz val="12"/>
        <color theme="1"/>
        <rFont val="Franklin Gothic Book"/>
        <family val="2"/>
      </rPr>
      <t xml:space="preserve"> Des orientations vous seront données dans les cases jaunes lorsque la cellule est mise en évidence</t>
    </r>
  </si>
  <si>
    <r>
      <t xml:space="preserve">3. Remplissez la liste des </t>
    </r>
    <r>
      <rPr>
        <b/>
        <i/>
        <sz val="12"/>
        <color theme="1"/>
        <rFont val="Franklin Gothic Book"/>
        <family val="2"/>
      </rPr>
      <t>entreprises déclarantes</t>
    </r>
    <r>
      <rPr>
        <i/>
        <sz val="12"/>
        <color theme="1"/>
        <rFont val="Franklin Gothic Book"/>
        <family val="2"/>
      </rPr>
      <t>, commençant par la première colonne, « Nom complet de l’entreprise » Remplissez en suivant les instructions, complétant chaque colonne sur chaque ligne avant de commencer la ligne suivante.</t>
    </r>
  </si>
  <si>
    <r>
      <t xml:space="preserve">4. Remplissez la </t>
    </r>
    <r>
      <rPr>
        <b/>
        <i/>
        <sz val="12"/>
        <color theme="1"/>
        <rFont val="Franklin Gothic Book"/>
        <family val="2"/>
      </rPr>
      <t>liste des Projets à déclarer</t>
    </r>
    <r>
      <rPr>
        <i/>
        <sz val="12"/>
        <color theme="1"/>
        <rFont val="Franklin Gothic Book"/>
        <family val="2"/>
      </rPr>
      <t>, commençant par la première colonne, « Nom complet du projet »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</si>
  <si>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</si>
  <si>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Partie 3 - Entités déclarantes</t>
  </si>
  <si>
    <t>Veuillez fournir une liste de toutes les entités déclarantes, accompagnée de l’information y afférente</t>
  </si>
  <si>
    <t>Liste des entités de l’État déclarantes</t>
  </si>
  <si>
    <t>Nom complet de l’entité</t>
  </si>
  <si>
    <t>Type d'Agence</t>
  </si>
  <si>
    <t>N° d’identifiant (le cas échéant)</t>
  </si>
  <si>
    <t>Total déclaré</t>
  </si>
  <si>
    <t>Administration d'Etat fédéré</t>
  </si>
  <si>
    <t>Liste des entreprises déclarantes</t>
  </si>
  <si>
    <t>Identifiants d’entreprise</t>
  </si>
  <si>
    <t>Exemple : N° identification de contribuable</t>
  </si>
  <si>
    <t>The Brønnøysund Register Centre</t>
  </si>
  <si>
    <t>Si possible, indiquer le lien vers le registre ou l’entité</t>
  </si>
  <si>
    <t>Nom complet de l’entreprise</t>
  </si>
  <si>
    <t>Type d'entreprise</t>
  </si>
  <si>
    <t>Identifiant de l’entreprise</t>
  </si>
  <si>
    <t>Secteur</t>
  </si>
  <si>
    <t>Matières premières (séparation par virgule)</t>
  </si>
  <si>
    <t xml:space="preserve">Cotation boursière ou site Internet d’entreprise </t>
  </si>
  <si>
    <t>Rapport financier audité (si indisponible, bilan comptable ou flux de trésorerie…)</t>
  </si>
  <si>
    <t>Rapport de paiements à l’État</t>
  </si>
  <si>
    <t>Privée</t>
  </si>
  <si>
    <t>Minier</t>
  </si>
  <si>
    <t>Or</t>
  </si>
  <si>
    <t>Autres</t>
  </si>
  <si>
    <t>Liste des projets à déclarer</t>
  </si>
  <si>
    <t>Nom complet du projet</t>
  </si>
  <si>
    <t>Référence(s) de la convention juridique : contrat, licence, bail, concession,...</t>
  </si>
  <si>
    <t>Sociétés associées, commencer par l’Opérateur</t>
  </si>
  <si>
    <t>Matières premières (une matière/ligne)</t>
  </si>
  <si>
    <t>Statut</t>
  </si>
  <si>
    <t>Volume de production</t>
  </si>
  <si>
    <t>Unité</t>
  </si>
  <si>
    <t>Valeur de production</t>
  </si>
  <si>
    <t>Devise</t>
  </si>
  <si>
    <t>Ajoutez de nouvelles lignes au besoin, effectuez un clic droit sur le numéro de ligne à gauche, puis sélectionnez « Insérer »</t>
  </si>
  <si>
    <t>Partie 4 (Recettes de l’État) Elle contient des données exhaustives sur les revenus de l’État par flux de revenu, en utilisant la classification SFP.</t>
  </si>
  <si>
    <r>
      <t xml:space="preserve">1. Inscrivez le nom de tous les </t>
    </r>
    <r>
      <rPr>
        <b/>
        <i/>
        <sz val="12"/>
        <color theme="1"/>
        <rFont val="Franklin Gothic Book"/>
        <family val="2"/>
      </rPr>
      <t>flux de revenus</t>
    </r>
    <r>
      <rPr>
        <i/>
        <sz val="12"/>
        <color theme="1"/>
        <rFont val="Franklin Gothic Book"/>
        <family val="2"/>
      </rPr>
      <t xml:space="preserve"> de l’État pour le secteur extractif, y compris les flux inférieurs aux seuils de matérialité convenus (utiliser une ligne pour chaque flux de revenus et pour chaque entité de l’État)</t>
    </r>
  </si>
  <si>
    <r>
      <t xml:space="preserve">2. Inscrivez le nom de </t>
    </r>
    <r>
      <rPr>
        <b/>
        <i/>
        <sz val="12"/>
        <rFont val="Franklin Gothic Book"/>
        <family val="2"/>
      </rPr>
      <t>l’entité de l’État percevant les revenus</t>
    </r>
    <r>
      <rPr>
        <i/>
        <sz val="12"/>
        <rFont val="Franklin Gothic Book"/>
        <family val="2"/>
      </rPr>
      <t xml:space="preserve"> (sélectionnez celle-ci sur la liste déroulante) Elle y figurera parce que vous aurez déjà inscrit l’entité de l’État à la Partie 3).</t>
    </r>
  </si>
  <si>
    <r>
      <t xml:space="preserve">3. Choisissez le </t>
    </r>
    <r>
      <rPr>
        <b/>
        <i/>
        <sz val="12"/>
        <rFont val="Franklin Gothic Book"/>
        <family val="2"/>
      </rPr>
      <t>Secteur</t>
    </r>
    <r>
      <rPr>
        <i/>
        <sz val="12"/>
        <rFont val="Franklin Gothic Book"/>
        <family val="2"/>
      </rPr>
      <t xml:space="preserve"> et la </t>
    </r>
    <r>
      <rPr>
        <b/>
        <i/>
        <sz val="12"/>
        <rFont val="Franklin Gothic Book"/>
        <family val="2"/>
      </rPr>
      <t>Classification SFP</t>
    </r>
    <r>
      <rPr>
        <i/>
        <sz val="12"/>
        <rFont val="Franklin Gothic Book"/>
        <family val="2"/>
      </rPr>
      <t xml:space="preserve"> auxquels ce flux de revenus s’applique. Consultez les orientations fournies dans le </t>
    </r>
    <r>
      <rPr>
        <i/>
        <u/>
        <sz val="12"/>
        <rFont val="Franklin Gothic Book"/>
        <family val="2"/>
      </rPr>
      <t>Cadre SFP pour le rapportage ITIE.</t>
    </r>
    <r>
      <rPr>
        <i/>
        <sz val="12"/>
        <rFont val="Franklin Gothic Book"/>
        <family val="2"/>
      </rPr>
      <t xml:space="preserve"> </t>
    </r>
    <r>
      <rPr>
        <i/>
        <u/>
        <sz val="12"/>
        <rFont val="Franklin Gothic Book"/>
        <family val="2"/>
      </rPr>
      <t xml:space="preserve"> </t>
    </r>
    <r>
      <rPr>
        <sz val="12"/>
        <rFont val="Franklin Gothic Book"/>
        <family val="2"/>
      </rPr>
      <t>Si un flux de revenus ne peut être désagrégé par secteur, sélectionnez « Autre ».</t>
    </r>
  </si>
  <si>
    <r>
      <t xml:space="preserve">4. Dans la colonne </t>
    </r>
    <r>
      <rPr>
        <b/>
        <i/>
        <sz val="12"/>
        <rFont val="Franklin Gothic Book"/>
        <family val="2"/>
      </rPr>
      <t>Valeur des revenus</t>
    </r>
    <r>
      <rPr>
        <i/>
        <sz val="12"/>
        <rFont val="Franklin Gothic Book"/>
        <family val="2"/>
      </rPr>
      <t xml:space="preserve"> inscrivez le chiffre total de chaque flux de revenus tel que divulgué par le gouvernement, qui inclut également les revenus qui n’ont pas été rapprochés.</t>
    </r>
  </si>
  <si>
    <t xml:space="preserve"> Nota : Les paiements versés par les entreprises aux gouvernements au nom de leurs employés doivent être exclus (par exemple, l’impôt sur le revenu des particuliers  / impôts retenus à la source, cotisations des employés pour la sécurité sociale) car ils ne sont pas considérés comme étant des paiements par des entreprises au gouvernement.</t>
  </si>
  <si>
    <t>5. Si des paiements sont recensés dans le Rapport ITIE mais ne correspondent pas aux catégories SFP, veuillez les lister dans la case ci-dessous dénommée « Informations supplémentaires ».</t>
  </si>
  <si>
    <t>Total des recettes de l’État provenant du secteur extractif (utilisant la classification SFP)</t>
  </si>
  <si>
    <t>Cadre SFP pour le rapportage ITIE</t>
  </si>
  <si>
    <t>Exigence ITIE 5.1.b: Classification des revenus</t>
  </si>
  <si>
    <r>
      <rPr>
        <i/>
        <u/>
        <sz val="10.5"/>
        <color rgb="FF0076AF"/>
        <rFont val="Franklin Gothic Book"/>
        <family val="2"/>
      </rPr>
      <t xml:space="preserve"> Exigence ITIE 4.1.d</t>
    </r>
    <r>
      <rPr>
        <i/>
        <sz val="10.5"/>
        <color theme="1"/>
        <rFont val="Franklin Gothic Book"/>
        <family val="2"/>
      </rPr>
      <t xml:space="preserve">: Divulgation exhaustive de la part du gouvernement </t>
    </r>
  </si>
  <si>
    <t>GFS Niveau 1</t>
  </si>
  <si>
    <t>GFS Niveau 2</t>
  </si>
  <si>
    <t>GFS Niveau 3</t>
  </si>
  <si>
    <t>GFS Niveau 4</t>
  </si>
  <si>
    <t>Classification SFP</t>
  </si>
  <si>
    <t>Nom du flux de revenus</t>
  </si>
  <si>
    <t>Entité de l’État</t>
  </si>
  <si>
    <t>Valeur des revenus</t>
  </si>
  <si>
    <t>En quoi consiste le SFP ?</t>
  </si>
  <si>
    <t>Autres impôts payés par les entreprises exploitant des ressources naturelles (116E)</t>
  </si>
  <si>
    <t xml:space="preserve">SFP, sigle pour «Statistiques de Finances Publiques  », est un cadre international pour la classification des flux de revenus afin de les rendre comparables d’un pays et d’une période à l’autre. Voir l’exemple de cadre complet ci-dessous.
Le cadre utilisé ci-dessous a été élaboré par le FMI et le Secrétariat international de l’ITIE.
Les chiffres à droite ont été spécifiquement conçus pour les entreprises du secteur extractif
La lettre E dans la colonne des codes SFP signifie que ce sont les codes utilisés pour les revenus issus des entreprises extractives. Les chiffres situés à gauche de la lettre E sont les codes SFP réguliers. </t>
  </si>
  <si>
    <t>Cotisations patronales à la sécurité sociale (1212E)</t>
  </si>
  <si>
    <t>Frais administratifs pour services gouvernementaux (1422E)</t>
  </si>
  <si>
    <t>Taxes sur les exportations (1152E)</t>
  </si>
  <si>
    <t>Impôts ordinaires sur le revenu, le bénéfice et les plus-values (1112E1)</t>
  </si>
  <si>
    <r>
      <t xml:space="preserve">Pour plus d’orientations, visitez la page </t>
    </r>
    <r>
      <rPr>
        <u/>
        <sz val="10.5"/>
        <color rgb="FF0076AF"/>
        <rFont val="Franklin Gothic Book"/>
        <family val="2"/>
      </rPr>
      <t>https://eiti.org/fr/document/modele-donnees-resumees-itie</t>
    </r>
  </si>
  <si>
    <r>
      <rPr>
        <i/>
        <sz val="10.5"/>
        <rFont val="Franklin Gothic Book"/>
        <family val="2"/>
      </rPr>
      <t xml:space="preserve">ou </t>
    </r>
    <r>
      <rPr>
        <b/>
        <sz val="10.5"/>
        <color theme="10"/>
        <rFont val="Franklin Gothic Book"/>
        <family val="2"/>
      </rPr>
      <t>https://www.imf.org/external/pubs/ft/gfs/manual/pdf/2014companion/FrenchGFSM.pdf</t>
    </r>
  </si>
  <si>
    <t>Droits de licence (114521E)</t>
  </si>
  <si>
    <t>Autres paiements de loyer (1415E5)</t>
  </si>
  <si>
    <t>Impôts généraux sur les biens et services (TVA, taxes sur les ventes, taxes sur le chiffre d’affaires)(1141E)</t>
  </si>
  <si>
    <t>Redevances (1415E1)</t>
  </si>
  <si>
    <t>Transferts obligatoires à l’État (infrastructures et autres éléments) (1415E4)</t>
  </si>
  <si>
    <t>Total en USD</t>
  </si>
  <si>
    <t>Informations supplémentaires</t>
  </si>
  <si>
    <t>Ajouter ci-dessous, à titre de commentaire, toute information supplémentaire qu’il ne serait pas judicieux d’inclure dans le tableau ci-dessus.</t>
  </si>
  <si>
    <t>Commentaire 1</t>
  </si>
  <si>
    <t>Commentaire 2</t>
  </si>
  <si>
    <t>Insérer au besoin des lignes supplémentaires :</t>
  </si>
  <si>
    <t>Total</t>
  </si>
  <si>
    <t>Commentaire 3</t>
  </si>
  <si>
    <t>Veuillez inclure tout commentaire ici.</t>
  </si>
  <si>
    <t>Commentaire 4</t>
  </si>
  <si>
    <t>Commentaire 5</t>
  </si>
  <si>
    <r>
      <rPr>
        <b/>
        <sz val="12"/>
        <color rgb="FF000000"/>
        <rFont val="Franklin Gothic Book"/>
        <family val="2"/>
      </rPr>
      <t>Partie 5 (Données d’entreprise)</t>
    </r>
    <r>
      <rPr>
        <sz val="12"/>
        <color rgb="FF000000"/>
        <rFont val="Franklin Gothic Book"/>
        <family val="2"/>
      </rPr>
      <t xml:space="preserve"> Elle contient des données venant des entreprises - et du niveau projet - par flux de revenus. Les entreprises et projets sont indiqués sur le menu déroulant car ils ont été saisis sur la feuille 3. </t>
    </r>
  </si>
  <si>
    <r>
      <t xml:space="preserve">1. Sélectionnez le nom de </t>
    </r>
    <r>
      <rPr>
        <b/>
        <i/>
        <sz val="12"/>
        <color theme="1"/>
        <rFont val="Franklin Gothic Book"/>
        <family val="2"/>
      </rPr>
      <t>l’entreprise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</si>
  <si>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2. Sélectionnez </t>
    </r>
    <r>
      <rPr>
        <b/>
        <i/>
        <sz val="12"/>
        <color theme="1"/>
        <rFont val="Franklin Gothic Book"/>
        <family val="2"/>
      </rPr>
      <t>l’entité collectrice de l’État</t>
    </r>
    <r>
      <rPr>
        <i/>
        <sz val="12"/>
        <color theme="1"/>
        <rFont val="Franklin Gothic Book"/>
        <family val="2"/>
      </rPr>
      <t xml:space="preserve"> et le </t>
    </r>
    <r>
      <rPr>
        <b/>
        <i/>
        <sz val="12"/>
        <color theme="1"/>
        <rFont val="Franklin Gothic Book"/>
        <family val="2"/>
      </rPr>
      <t>nom du paiement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</si>
  <si>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3. Indiquez si le flux de paiements est (i) </t>
    </r>
    <r>
      <rPr>
        <b/>
        <i/>
        <sz val="12"/>
        <color theme="1"/>
        <rFont val="Franklin Gothic Book"/>
        <family val="2"/>
      </rPr>
      <t>perçu par projet</t>
    </r>
    <r>
      <rPr>
        <i/>
        <sz val="12"/>
        <color theme="1"/>
        <rFont val="Franklin Gothic Book"/>
        <family val="2"/>
      </rPr>
      <t xml:space="preserve"> et (ii) </t>
    </r>
    <r>
      <rPr>
        <b/>
        <i/>
        <sz val="12"/>
        <color theme="1"/>
        <rFont val="Franklin Gothic Book"/>
        <family val="2"/>
      </rPr>
      <t>déclaré par projet</t>
    </r>
  </si>
  <si>
    <r>
      <t xml:space="preserve">4. Inscrivez l’information de projet : </t>
    </r>
    <r>
      <rPr>
        <b/>
        <i/>
        <sz val="12"/>
        <color theme="1"/>
        <rFont val="Franklin Gothic Book"/>
        <family val="2"/>
      </rPr>
      <t>nom du projet</t>
    </r>
    <r>
      <rPr>
        <i/>
        <sz val="12"/>
        <color theme="1"/>
        <rFont val="Franklin Gothic Book"/>
        <family val="2"/>
      </rPr>
      <t xml:space="preserve"> et </t>
    </r>
    <r>
      <rPr>
        <b/>
        <i/>
        <sz val="12"/>
        <color theme="1"/>
        <rFont val="Franklin Gothic Book"/>
        <family val="2"/>
      </rPr>
      <t>devise de déclaration</t>
    </r>
  </si>
  <si>
    <r>
      <t xml:space="preserve">5. Inscrivez la </t>
    </r>
    <r>
      <rPr>
        <b/>
        <i/>
        <sz val="12"/>
        <color theme="1"/>
        <rFont val="Franklin Gothic Book"/>
        <family val="2"/>
      </rPr>
      <t>valeur des revenus</t>
    </r>
    <r>
      <rPr>
        <i/>
        <sz val="12"/>
        <color theme="1"/>
        <rFont val="Franklin Gothic Book"/>
        <family val="2"/>
      </rPr>
      <t xml:space="preserve"> </t>
    </r>
    <r>
      <rPr>
        <i/>
        <u/>
        <sz val="12"/>
        <color theme="1"/>
        <rFont val="Franklin Gothic Book"/>
        <family val="2"/>
      </rPr>
      <t>telle que divulguée par le gouvernement</t>
    </r>
    <r>
      <rPr>
        <i/>
        <sz val="12"/>
        <color theme="1"/>
        <rFont val="Franklin Gothic Book"/>
        <family val="2"/>
      </rPr>
      <t xml:space="preserve"> et ajoutez tout commentaire pertinent.</t>
    </r>
  </si>
  <si>
    <t>Recettes de l’État par entreprise et projet</t>
  </si>
  <si>
    <r>
      <t>Exigence ITIE 4.1.c</t>
    </r>
    <r>
      <rPr>
        <i/>
        <u/>
        <sz val="10.5"/>
        <rFont val="Franklin Gothic Book"/>
        <family val="2"/>
      </rPr>
      <t xml:space="preserve">: Paiements des entreprises </t>
    </r>
    <r>
      <rPr>
        <i/>
        <u/>
        <sz val="10.5"/>
        <color theme="10"/>
        <rFont val="Franklin Gothic Book"/>
        <family val="2"/>
      </rPr>
      <t>;  Exigence ITIE 4.7</t>
    </r>
    <r>
      <rPr>
        <i/>
        <u/>
        <sz val="10.5"/>
        <rFont val="Franklin Gothic Book"/>
        <family val="2"/>
      </rPr>
      <t>: Déclaration par projet</t>
    </r>
  </si>
  <si>
    <t>Entreprise</t>
  </si>
  <si>
    <t>Nom du paiement</t>
  </si>
  <si>
    <t>Perçu par projet (O/N)</t>
  </si>
  <si>
    <t>Déclaré par projet (O/N)</t>
  </si>
  <si>
    <t>Nom du projet</t>
  </si>
  <si>
    <t>Devise de déclaration</t>
  </si>
  <si>
    <t>Valeur de revenus</t>
  </si>
  <si>
    <t>Paiement effectué en nature?</t>
  </si>
  <si>
    <t>Volume en nature (si applicable)</t>
  </si>
  <si>
    <t>Unité (si applicable)</t>
  </si>
  <si>
    <t>Commentaires</t>
  </si>
  <si>
    <t>NON</t>
  </si>
  <si>
    <t>AJOUTER UN SECTEUR</t>
  </si>
  <si>
    <t>Ajouter ci-dessous, à titre de commentaire, toute information supplémentaire qu’il ne serait pas nécessaire d’inclure dans le tableau ci-dessus.</t>
  </si>
  <si>
    <t>Comment</t>
  </si>
  <si>
    <r>
      <rPr>
        <b/>
        <sz val="10.5"/>
        <color theme="1"/>
        <rFont val="Calibri"/>
        <family val="2"/>
      </rPr>
      <t>Tableau 1 - Codes de pays</t>
    </r>
  </si>
  <si>
    <r>
      <rPr>
        <b/>
        <sz val="10.5"/>
        <color theme="1"/>
        <rFont val="Calibri"/>
        <family val="2"/>
      </rPr>
      <t>Tableau 2 - Options simples</t>
    </r>
  </si>
  <si>
    <r>
      <rPr>
        <b/>
        <sz val="10.5"/>
        <color theme="1"/>
        <rFont val="Calibri"/>
        <family val="2"/>
      </rPr>
      <t>Tableau 3 - Options de déclaration</t>
    </r>
  </si>
  <si>
    <r>
      <rPr>
        <b/>
        <sz val="10.5"/>
        <color theme="1"/>
        <rFont val="Calibri"/>
        <family val="2"/>
      </rPr>
      <t>Tableau 5 - Liste de matières premières</t>
    </r>
  </si>
  <si>
    <r>
      <rPr>
        <b/>
        <sz val="10.5"/>
        <color theme="1"/>
        <rFont val="Calibri"/>
        <family val="2"/>
      </rPr>
      <t>Tableau 6 - Codes/Classification GFS</t>
    </r>
  </si>
  <si>
    <r>
      <rPr>
        <b/>
        <sz val="10.5"/>
        <color theme="1"/>
        <rFont val="Calibri"/>
        <family val="2"/>
      </rPr>
      <t>Tableau 7 - Secteurs</t>
    </r>
  </si>
  <si>
    <r>
      <rPr>
        <b/>
        <sz val="10.5"/>
        <color theme="1"/>
        <rFont val="Calibri"/>
        <family val="2"/>
      </rPr>
      <t>Tableau 8 - Phases de projet</t>
    </r>
  </si>
  <si>
    <t>Tableau 9 - Types d'agences gouvernementales</t>
  </si>
  <si>
    <r>
      <rPr>
        <b/>
        <sz val="10.5"/>
        <color theme="1"/>
        <rFont val="Calibri"/>
        <family val="2"/>
      </rPr>
      <t>Nom de pays ou région</t>
    </r>
  </si>
  <si>
    <r>
      <rPr>
        <b/>
        <sz val="10.5"/>
        <color theme="1"/>
        <rFont val="Calibri"/>
        <family val="2"/>
      </rPr>
      <t>Code ISO de pays (alpha 2)</t>
    </r>
  </si>
  <si>
    <r>
      <rPr>
        <b/>
        <sz val="10.5"/>
        <color theme="1"/>
        <rFont val="Calibri"/>
        <family val="2"/>
      </rPr>
      <t>Code ISO de devise (alpha 3)</t>
    </r>
  </si>
  <si>
    <r>
      <rPr>
        <b/>
        <sz val="10.5"/>
        <color theme="1"/>
        <rFont val="Calibri"/>
        <family val="2"/>
      </rPr>
      <t>Code numérique ISO (UN M49)</t>
    </r>
  </si>
  <si>
    <r>
      <rPr>
        <b/>
        <sz val="10.5"/>
        <color theme="1"/>
        <rFont val="Calibri"/>
        <family val="2"/>
      </rPr>
      <t>Code de devise (ISO 4217)</t>
    </r>
  </si>
  <si>
    <r>
      <rPr>
        <b/>
        <sz val="10.5"/>
        <color theme="1"/>
        <rFont val="Calibri"/>
        <family val="2"/>
      </rPr>
      <t>Code numérique de devise (ISO 4217)</t>
    </r>
  </si>
  <si>
    <r>
      <rPr>
        <b/>
        <sz val="10.5"/>
        <color theme="1"/>
        <rFont val="Calibri"/>
        <family val="2"/>
      </rPr>
      <t>Devise</t>
    </r>
  </si>
  <si>
    <t>Liste</t>
  </si>
  <si>
    <r>
      <rPr>
        <b/>
        <sz val="11"/>
        <color theme="1"/>
        <rFont val="Calibri"/>
        <family val="2"/>
        <scheme val="minor"/>
      </rPr>
      <t>Code de produit HS</t>
    </r>
  </si>
  <si>
    <t>Description de produit HS</t>
  </si>
  <si>
    <r>
      <rPr>
        <b/>
        <sz val="11"/>
        <color theme="1"/>
        <rFont val="Calibri"/>
        <family val="2"/>
        <scheme val="minor"/>
      </rPr>
      <t>Description de produit HS av. volume</t>
    </r>
  </si>
  <si>
    <r>
      <rPr>
        <b/>
        <sz val="10.5"/>
        <color theme="1"/>
        <rFont val="Calibri"/>
        <family val="2"/>
      </rPr>
      <t>Combiné</t>
    </r>
  </si>
  <si>
    <r>
      <rPr>
        <b/>
        <sz val="10.5"/>
        <color theme="1"/>
        <rFont val="Calibri"/>
        <family val="2"/>
      </rPr>
      <t>Codes GFS des flux de revenus issus des entreprises extractives</t>
    </r>
  </si>
  <si>
    <r>
      <rPr>
        <b/>
        <sz val="10.5"/>
        <color theme="1"/>
        <rFont val="Calibri"/>
        <family val="2"/>
      </rPr>
      <t>Code GFS</t>
    </r>
  </si>
  <si>
    <r>
      <rPr>
        <b/>
        <sz val="10.5"/>
        <color theme="1"/>
        <rFont val="Calibri"/>
        <family val="2"/>
      </rPr>
      <t>GFS Niveau 1</t>
    </r>
  </si>
  <si>
    <r>
      <rPr>
        <b/>
        <sz val="10.5"/>
        <color theme="1"/>
        <rFont val="Calibri"/>
        <family val="2"/>
      </rPr>
      <t>GFS Niveau 2</t>
    </r>
  </si>
  <si>
    <r>
      <rPr>
        <b/>
        <sz val="10.5"/>
        <color theme="1"/>
        <rFont val="Calibri"/>
        <family val="2"/>
      </rPr>
      <t>GFS Niveau 3</t>
    </r>
  </si>
  <si>
    <r>
      <rPr>
        <b/>
        <sz val="10.5"/>
        <color theme="1"/>
        <rFont val="Calibri"/>
        <family val="2"/>
      </rPr>
      <t>GFS Niveau 4</t>
    </r>
  </si>
  <si>
    <r>
      <rPr>
        <b/>
        <sz val="10.5"/>
        <color theme="1"/>
        <rFont val="Calibri"/>
        <family val="2"/>
      </rPr>
      <t>Secteur (s)</t>
    </r>
  </si>
  <si>
    <t>Étapes du projet</t>
  </si>
  <si>
    <t>Afghanistan</t>
  </si>
  <si>
    <t>AF</t>
  </si>
  <si>
    <t>AFG</t>
  </si>
  <si>
    <t>4</t>
  </si>
  <si>
    <t>AFN</t>
  </si>
  <si>
    <t>Afghani afghan</t>
  </si>
  <si>
    <t>&lt;Rapportage ITIE ou divulgation systématique?&gt;</t>
  </si>
  <si>
    <t>2606</t>
  </si>
  <si>
    <t>Aluminium (2606)</t>
  </si>
  <si>
    <t>Aluminium (2606), volume</t>
  </si>
  <si>
    <t>Impôts ordinaires sur le revenu, le bénéfice et les plus-values</t>
  </si>
  <si>
    <t>1112E1</t>
  </si>
  <si>
    <t>Impôts (11E)</t>
  </si>
  <si>
    <t>Impôts sur le revenu, le bénéfice et les plus-values</t>
  </si>
  <si>
    <t>&lt;Sélectionner le secteur&gt;</t>
  </si>
  <si>
    <t>&lt;Sélectionner l’étape&gt;</t>
  </si>
  <si>
    <t>Administration centrale</t>
  </si>
  <si>
    <t>Afrique du Sud</t>
  </si>
  <si>
    <t>ZA</t>
  </si>
  <si>
    <t>ZAF</t>
  </si>
  <si>
    <t>710</t>
  </si>
  <si>
    <t>ZAR</t>
  </si>
  <si>
    <t>Rand sud-africain</t>
  </si>
  <si>
    <r>
      <rPr>
        <sz val="10.5"/>
        <color theme="1"/>
        <rFont val="Calibri"/>
        <family val="2"/>
      </rPr>
      <t>Oui, divulgation systématique</t>
    </r>
  </si>
  <si>
    <t>2524</t>
  </si>
  <si>
    <t>Amiante (2524)</t>
  </si>
  <si>
    <t>Amiante (2524), volume</t>
  </si>
  <si>
    <t>Impôts extraordinaires sur le revenu, le bénéfice et les plus-values (1112E2)</t>
  </si>
  <si>
    <t>Impôts extraordinaires sur le revenu, le bénéfice et les plus-values</t>
  </si>
  <si>
    <t>1112E2</t>
  </si>
  <si>
    <t>Impôts sur le revenu, le bénéfice et les plus-values (111E)</t>
  </si>
  <si>
    <t>Prospection</t>
  </si>
  <si>
    <t>Albanie</t>
  </si>
  <si>
    <t>AL</t>
  </si>
  <si>
    <t>ALB</t>
  </si>
  <si>
    <t>8</t>
  </si>
  <si>
    <t>ALL</t>
  </si>
  <si>
    <t>Lek albanais</t>
  </si>
  <si>
    <t>Partiellement</t>
  </si>
  <si>
    <t>2514</t>
  </si>
  <si>
    <t>Ardoise (2514)</t>
  </si>
  <si>
    <t>Ardoise (2514), volume</t>
  </si>
  <si>
    <t>Impôts sur la masse salariale et la force de travail (112E)</t>
  </si>
  <si>
    <t>Impôts sur la masse salariale et la force de travail</t>
  </si>
  <si>
    <t>112E</t>
  </si>
  <si>
    <t>Production</t>
  </si>
  <si>
    <t>Administration locale</t>
  </si>
  <si>
    <t>Algérie</t>
  </si>
  <si>
    <t>DZ</t>
  </si>
  <si>
    <t>DZA</t>
  </si>
  <si>
    <t>12</t>
  </si>
  <si>
    <t>DZD</t>
  </si>
  <si>
    <t>Dinar algérien</t>
  </si>
  <si>
    <t>7106</t>
  </si>
  <si>
    <t>Argent (7106)</t>
  </si>
  <si>
    <t>Argent (7106), volume</t>
  </si>
  <si>
    <t>Impôts sur la propriété (113E)</t>
  </si>
  <si>
    <t>Impôts sur la propriété</t>
  </si>
  <si>
    <t>113E</t>
  </si>
  <si>
    <t>Développement</t>
  </si>
  <si>
    <t>Société publique financière et Entreprise d'Etat</t>
  </si>
  <si>
    <t>Allemagne</t>
  </si>
  <si>
    <t>DE</t>
  </si>
  <si>
    <t>DEU</t>
  </si>
  <si>
    <t>276</t>
  </si>
  <si>
    <t>EUR</t>
  </si>
  <si>
    <t>Euro</t>
  </si>
  <si>
    <t>Sans objet</t>
  </si>
  <si>
    <t>7202</t>
  </si>
  <si>
    <t>Ferro-alliages (7202)</t>
  </si>
  <si>
    <t>Ferro-alliages (7202), volume</t>
  </si>
  <si>
    <t>Impôts généraux sur les biens et services (TVA, taxes sur les ventes, taxes sur le chiffre d’affaires)</t>
  </si>
  <si>
    <t>1141E</t>
  </si>
  <si>
    <t>Impôts sur les biens et services (114E)</t>
  </si>
  <si>
    <t>Impôts généraux sur les biens et services (TVA, taxes sur les ventes, taxes sur le chiffre d’affaires (1141E)</t>
  </si>
  <si>
    <t>Autre</t>
  </si>
  <si>
    <t>Andorre</t>
  </si>
  <si>
    <t>AD</t>
  </si>
  <si>
    <t>AND</t>
  </si>
  <si>
    <t>20</t>
  </si>
  <si>
    <t>2509</t>
  </si>
  <si>
    <t>Argile (2509)</t>
  </si>
  <si>
    <t>Argile (2509), volume</t>
  </si>
  <si>
    <t>Droits d’accise (1142E)</t>
  </si>
  <si>
    <t>Droits d’accise</t>
  </si>
  <si>
    <t>1142E</t>
  </si>
  <si>
    <t>Pétrole &amp; Gaz</t>
  </si>
  <si>
    <t>Angola</t>
  </si>
  <si>
    <t>AO</t>
  </si>
  <si>
    <t>AGO</t>
  </si>
  <si>
    <t>24</t>
  </si>
  <si>
    <t>AOA</t>
  </si>
  <si>
    <t>Kwanza angolais</t>
  </si>
  <si>
    <r>
      <rPr>
        <b/>
        <sz val="10.5"/>
        <color theme="1"/>
        <rFont val="Calibri"/>
        <family val="2"/>
      </rPr>
      <t>Tableau 4 - Liste des codes de devise</t>
    </r>
  </si>
  <si>
    <t>2617</t>
  </si>
  <si>
    <t>Autres (2617)</t>
  </si>
  <si>
    <t>Droits de licence</t>
  </si>
  <si>
    <t>114521E</t>
  </si>
  <si>
    <t>Impôts sur l’usage de biens/permission d’utiliser des biens ou d’exécuter des activités (1145E)</t>
  </si>
  <si>
    <t>Anguilla</t>
  </si>
  <si>
    <t>AI</t>
  </si>
  <si>
    <t>AIA</t>
  </si>
  <si>
    <t>660</t>
  </si>
  <si>
    <t>XCD</t>
  </si>
  <si>
    <t>Dollar des Caraïbes orientales</t>
  </si>
  <si>
    <r>
      <rPr>
        <b/>
        <sz val="10.5"/>
        <color theme="0"/>
        <rFont val="Calibri"/>
        <family val="2"/>
      </rPr>
      <t>Code de devise (ISO 4217)</t>
    </r>
  </si>
  <si>
    <r>
      <rPr>
        <b/>
        <sz val="10.5"/>
        <color theme="0"/>
        <rFont val="Calibri"/>
        <family val="2"/>
      </rPr>
      <t>Code numérique de devise (ISO 4217)</t>
    </r>
  </si>
  <si>
    <r>
      <rPr>
        <b/>
        <sz val="10.5"/>
        <color theme="0"/>
        <rFont val="Calibri"/>
        <family val="2"/>
      </rPr>
      <t>Devise</t>
    </r>
  </si>
  <si>
    <t>2508</t>
  </si>
  <si>
    <t>Autres argiles (2508)</t>
  </si>
  <si>
    <t>Autres argiles (2508), volume</t>
  </si>
  <si>
    <t>Taxes sur les émissions et la pollution (114522E)</t>
  </si>
  <si>
    <t>Taxes sur les émissions et la pollution</t>
  </si>
  <si>
    <t>114522E</t>
  </si>
  <si>
    <t>Antigua et Barbuda</t>
  </si>
  <si>
    <t>AG</t>
  </si>
  <si>
    <t>ATG</t>
  </si>
  <si>
    <t>28</t>
  </si>
  <si>
    <r>
      <rPr>
        <sz val="10.5"/>
        <color theme="1"/>
        <rFont val="Calibri"/>
        <family val="2"/>
      </rPr>
      <t>AED</t>
    </r>
  </si>
  <si>
    <r>
      <rPr>
        <sz val="10.5"/>
        <color theme="1"/>
        <rFont val="Calibri"/>
        <family val="2"/>
      </rPr>
      <t>Dirham des émirats arabes unis</t>
    </r>
  </si>
  <si>
    <t>2621</t>
  </si>
  <si>
    <t>Autres cendres et mâchefer (2621)</t>
  </si>
  <si>
    <t>Autres cendres et mâchefer (2621), volume</t>
  </si>
  <si>
    <t>Taxes sur les véhicules à moteur (11451E)</t>
  </si>
  <si>
    <t>Taxes sur les véhicules à moteur</t>
  </si>
  <si>
    <t>11451E</t>
  </si>
  <si>
    <t>Antilles néerlandaises</t>
  </si>
  <si>
    <t>AN</t>
  </si>
  <si>
    <t>ANT</t>
  </si>
  <si>
    <t>530</t>
  </si>
  <si>
    <t>ANG</t>
  </si>
  <si>
    <t>Florin des Antilles néerlandaises</t>
  </si>
  <si>
    <r>
      <rPr>
        <sz val="10.5"/>
        <color theme="1"/>
        <rFont val="Calibri"/>
        <family val="2"/>
      </rPr>
      <t>AFN</t>
    </r>
  </si>
  <si>
    <r>
      <rPr>
        <sz val="10.5"/>
        <color theme="1"/>
        <rFont val="Calibri"/>
        <family val="2"/>
      </rPr>
      <t>Afghani afghan</t>
    </r>
  </si>
  <si>
    <t>2714</t>
  </si>
  <si>
    <t>Bitume et asphalte (2714)</t>
  </si>
  <si>
    <t>Bitume et asphalte (2714), volume</t>
  </si>
  <si>
    <t>Droits de douane et autres droits d’importation (1151E)</t>
  </si>
  <si>
    <t>Droits de douane et autres droits d’importation</t>
  </si>
  <si>
    <t>1151E</t>
  </si>
  <si>
    <t>Taxes sur le commerce et les transactions au niveau international (115E)</t>
  </si>
  <si>
    <t>Arabie saoudite</t>
  </si>
  <si>
    <t>SA</t>
  </si>
  <si>
    <t>SAU</t>
  </si>
  <si>
    <t>682</t>
  </si>
  <si>
    <t>SAR</t>
  </si>
  <si>
    <t>Rial saoudite</t>
  </si>
  <si>
    <r>
      <rPr>
        <sz val="10.5"/>
        <color theme="1"/>
        <rFont val="Calibri"/>
        <family val="2"/>
      </rPr>
      <t>ALL</t>
    </r>
  </si>
  <si>
    <r>
      <rPr>
        <sz val="10.5"/>
        <color theme="1"/>
        <rFont val="Calibri"/>
        <family val="2"/>
      </rPr>
      <t>Lek albanais</t>
    </r>
  </si>
  <si>
    <t>2528</t>
  </si>
  <si>
    <t>Borates et concentrés naturels (2528)</t>
  </si>
  <si>
    <t>Borates et concentrés naturels (2528), volume</t>
  </si>
  <si>
    <t>Taxes sur les exportations</t>
  </si>
  <si>
    <t>1152E</t>
  </si>
  <si>
    <t>Argentine</t>
  </si>
  <si>
    <t>AR</t>
  </si>
  <si>
    <t>ARG</t>
  </si>
  <si>
    <t>32</t>
  </si>
  <si>
    <t>ARS</t>
  </si>
  <si>
    <t>Peso argentin</t>
  </si>
  <si>
    <r>
      <rPr>
        <sz val="10.5"/>
        <color theme="1"/>
        <rFont val="Calibri"/>
        <family val="2"/>
      </rPr>
      <t>AMD</t>
    </r>
  </si>
  <si>
    <r>
      <rPr>
        <sz val="10.5"/>
        <color theme="1"/>
        <rFont val="Calibri"/>
        <family val="2"/>
      </rPr>
      <t>Dram arménien</t>
    </r>
  </si>
  <si>
    <t>2517</t>
  </si>
  <si>
    <t>Cailloux (2517)</t>
  </si>
  <si>
    <t>Cailloux (2517), volume</t>
  </si>
  <si>
    <t>Bénéfices des monopoles fiscaux sur les ressources naturelles (1153E1)</t>
  </si>
  <si>
    <t>Bénéfices des monopoles fiscaux sur les ressources naturelles</t>
  </si>
  <si>
    <t>1153E1</t>
  </si>
  <si>
    <t>Arménie</t>
  </si>
  <si>
    <t>AM</t>
  </si>
  <si>
    <t>ARM</t>
  </si>
  <si>
    <t>51</t>
  </si>
  <si>
    <t>AMD</t>
  </si>
  <si>
    <t>Dram arménien</t>
  </si>
  <si>
    <r>
      <rPr>
        <sz val="10.5"/>
        <color theme="1"/>
        <rFont val="Calibri"/>
        <family val="2"/>
      </rPr>
      <t>ANG</t>
    </r>
  </si>
  <si>
    <r>
      <rPr>
        <sz val="10.5"/>
        <color theme="1"/>
        <rFont val="Calibri"/>
        <family val="2"/>
      </rPr>
      <t>Florin des Antilles néerlandaises</t>
    </r>
  </si>
  <si>
    <t>2521</t>
  </si>
  <si>
    <t>Calcaire (2521)</t>
  </si>
  <si>
    <t>Calcaire (2521), volume</t>
  </si>
  <si>
    <t>Autres impôts payés par les entreprises exploitant des ressources naturelles</t>
  </si>
  <si>
    <t>116E</t>
  </si>
  <si>
    <t>Aruba</t>
  </si>
  <si>
    <t>AW</t>
  </si>
  <si>
    <t>ABW</t>
  </si>
  <si>
    <t>533</t>
  </si>
  <si>
    <t>AWG</t>
  </si>
  <si>
    <t>Florin d’Aruba</t>
  </si>
  <si>
    <r>
      <rPr>
        <sz val="10.5"/>
        <color theme="1"/>
        <rFont val="Calibri"/>
        <family val="2"/>
      </rPr>
      <t>AOA</t>
    </r>
  </si>
  <si>
    <r>
      <rPr>
        <sz val="10.5"/>
        <color theme="1"/>
        <rFont val="Calibri"/>
        <family val="2"/>
      </rPr>
      <t>Kwanza angolais</t>
    </r>
  </si>
  <si>
    <t>2519</t>
  </si>
  <si>
    <t>Carbonate de magnésium naturel (2519)</t>
  </si>
  <si>
    <t>Carbonate de magnésium naturel (2519), volume</t>
  </si>
  <si>
    <t>Cotisations patronales à la sécurité sociale</t>
  </si>
  <si>
    <t>1212E</t>
  </si>
  <si>
    <t>Cotisations sociales (12E)</t>
  </si>
  <si>
    <t>Australie</t>
  </si>
  <si>
    <t>AU</t>
  </si>
  <si>
    <t>AUS</t>
  </si>
  <si>
    <t>36</t>
  </si>
  <si>
    <t>AUD</t>
  </si>
  <si>
    <t>Dollar australien</t>
  </si>
  <si>
    <r>
      <rPr>
        <sz val="10.5"/>
        <color theme="1"/>
        <rFont val="Calibri"/>
        <family val="2"/>
      </rPr>
      <t>ARS</t>
    </r>
  </si>
  <si>
    <r>
      <rPr>
        <sz val="10.5"/>
        <color theme="1"/>
        <rFont val="Calibri"/>
        <family val="2"/>
      </rPr>
      <t>Peso argentin</t>
    </r>
  </si>
  <si>
    <t>2620</t>
  </si>
  <si>
    <t>Cendres et résidus (2620)</t>
  </si>
  <si>
    <t>Cendres et résidus (2620), volume</t>
  </si>
  <si>
    <t>Des entreprises d’État (1412E1)</t>
  </si>
  <si>
    <t>Des entreprises d’État</t>
  </si>
  <si>
    <t>1412E1</t>
  </si>
  <si>
    <t>Autre revenu (14E)</t>
  </si>
  <si>
    <t>Revenu dégagé de la propriété (141E)</t>
  </si>
  <si>
    <t>Dividendes (1412E)</t>
  </si>
  <si>
    <t>Autriche</t>
  </si>
  <si>
    <t>AT</t>
  </si>
  <si>
    <t>AUT</t>
  </si>
  <si>
    <t>40</t>
  </si>
  <si>
    <r>
      <rPr>
        <sz val="10.5"/>
        <color theme="1"/>
        <rFont val="Calibri"/>
        <family val="2"/>
      </rPr>
      <t>AUD</t>
    </r>
  </si>
  <si>
    <r>
      <rPr>
        <sz val="10.5"/>
        <color theme="1"/>
        <rFont val="Calibri"/>
        <family val="2"/>
      </rPr>
      <t>Dollar australien</t>
    </r>
  </si>
  <si>
    <t>2701</t>
  </si>
  <si>
    <t>Charbon (2701)</t>
  </si>
  <si>
    <t>Charbon (2701), volume</t>
  </si>
  <si>
    <t>Provenant de la participation de l’État (1412E2)</t>
  </si>
  <si>
    <t>Provenant de la participation de l’État</t>
  </si>
  <si>
    <t>1412E2</t>
  </si>
  <si>
    <t>Azerbaïdjan</t>
  </si>
  <si>
    <t>AZ</t>
  </si>
  <si>
    <t>AZE</t>
  </si>
  <si>
    <t>31</t>
  </si>
  <si>
    <t>AZN</t>
  </si>
  <si>
    <t>Manat azéri</t>
  </si>
  <si>
    <r>
      <rPr>
        <sz val="10.5"/>
        <color theme="1"/>
        <rFont val="Calibri"/>
        <family val="2"/>
      </rPr>
      <t>AWG</t>
    </r>
  </si>
  <si>
    <r>
      <rPr>
        <sz val="10.5"/>
        <color theme="1"/>
        <rFont val="Calibri"/>
        <family val="2"/>
      </rPr>
      <t>Florin d’Aruba</t>
    </r>
  </si>
  <si>
    <t>2522</t>
  </si>
  <si>
    <t>Chaux vive (2522)</t>
  </si>
  <si>
    <t>Chaux vive (2522), volume</t>
  </si>
  <si>
    <t>Retraits à partir du revenu de quasi-sociétés (1413E)</t>
  </si>
  <si>
    <t>Retraits à partir du revenu de quasi-sociétés</t>
  </si>
  <si>
    <t>1413E</t>
  </si>
  <si>
    <t>Bahamas</t>
  </si>
  <si>
    <t>BS</t>
  </si>
  <si>
    <t>BHS</t>
  </si>
  <si>
    <t>44</t>
  </si>
  <si>
    <t>BSD</t>
  </si>
  <si>
    <t>Dollar bahamien</t>
  </si>
  <si>
    <r>
      <rPr>
        <sz val="10.5"/>
        <color theme="1"/>
        <rFont val="Calibri"/>
        <family val="2"/>
      </rPr>
      <t>AZN</t>
    </r>
  </si>
  <si>
    <r>
      <rPr>
        <sz val="10.5"/>
        <color theme="1"/>
        <rFont val="Calibri"/>
        <family val="2"/>
      </rPr>
      <t>Manat azéri</t>
    </r>
  </si>
  <si>
    <t>2610</t>
  </si>
  <si>
    <t>Chrome (2610)</t>
  </si>
  <si>
    <t>Chrome (2610), volume</t>
  </si>
  <si>
    <t>Redevances</t>
  </si>
  <si>
    <t>1415E1</t>
  </si>
  <si>
    <t>Loyers (1415E)</t>
  </si>
  <si>
    <t>Bahreïn</t>
  </si>
  <si>
    <t>BH</t>
  </si>
  <si>
    <t>BHR</t>
  </si>
  <si>
    <t>48</t>
  </si>
  <si>
    <t>BHD</t>
  </si>
  <si>
    <t>Dinar de Bahreïn</t>
  </si>
  <si>
    <r>
      <rPr>
        <sz val="10.5"/>
        <color theme="1"/>
        <rFont val="Calibri"/>
        <family val="2"/>
      </rPr>
      <t>BAM</t>
    </r>
  </si>
  <si>
    <r>
      <rPr>
        <sz val="10.5"/>
        <color theme="1"/>
        <rFont val="Calibri"/>
        <family val="2"/>
      </rPr>
      <t>Mark convertible de Bosnie-Herzégovine</t>
    </r>
  </si>
  <si>
    <t>2523</t>
  </si>
  <si>
    <t>Ciment Portland (2523)</t>
  </si>
  <si>
    <t>Ciment Portland (2523), volume</t>
  </si>
  <si>
    <t>Primes (1415E2)</t>
  </si>
  <si>
    <t>Primes</t>
  </si>
  <si>
    <t>1415E2</t>
  </si>
  <si>
    <t>Bangladesh</t>
  </si>
  <si>
    <t>BD</t>
  </si>
  <si>
    <t>BGD</t>
  </si>
  <si>
    <t>50</t>
  </si>
  <si>
    <t>BDT</t>
  </si>
  <si>
    <t>Taka bangladeshi</t>
  </si>
  <si>
    <r>
      <rPr>
        <sz val="10.5"/>
        <color theme="1"/>
        <rFont val="Calibri"/>
        <family val="2"/>
      </rPr>
      <t>BBD</t>
    </r>
  </si>
  <si>
    <r>
      <rPr>
        <sz val="10.5"/>
        <color theme="1"/>
        <rFont val="Calibri"/>
        <family val="2"/>
      </rPr>
      <t>Dollar de la Barbade</t>
    </r>
  </si>
  <si>
    <t>2605</t>
  </si>
  <si>
    <t>Cobalt (2605)</t>
  </si>
  <si>
    <t>Cobalt (2605), volume</t>
  </si>
  <si>
    <t>Livré/payé directement à l’État (1415E31)</t>
  </si>
  <si>
    <t>Livré/payé directement à l’État</t>
  </si>
  <si>
    <t>1415E31</t>
  </si>
  <si>
    <t>Droits sur la production (en nature ou en espèces)(1415E3)</t>
  </si>
  <si>
    <t>Barbade</t>
  </si>
  <si>
    <t>BB</t>
  </si>
  <si>
    <t>BRB</t>
  </si>
  <si>
    <t>52</t>
  </si>
  <si>
    <t>BBD</t>
  </si>
  <si>
    <t>Dollar de la Barbade</t>
  </si>
  <si>
    <r>
      <rPr>
        <sz val="10.5"/>
        <color theme="1"/>
        <rFont val="Calibri"/>
        <family val="2"/>
      </rPr>
      <t>BDT</t>
    </r>
  </si>
  <si>
    <r>
      <rPr>
        <sz val="10.5"/>
        <color theme="1"/>
        <rFont val="Calibri"/>
        <family val="2"/>
      </rPr>
      <t>Taka bangladeshi</t>
    </r>
  </si>
  <si>
    <t>2713</t>
  </si>
  <si>
    <t>Coke de pétrole (2713)</t>
  </si>
  <si>
    <t>Coke de pétrole (2713), volume</t>
  </si>
  <si>
    <t>Livré/payé à une/des entreprise(s) d’État (1415E32)</t>
  </si>
  <si>
    <t>Livré/payé à une/des entreprise(s) d’État</t>
  </si>
  <si>
    <t>1415E32</t>
  </si>
  <si>
    <t>Belarus</t>
  </si>
  <si>
    <t>BY</t>
  </si>
  <si>
    <t>BLR</t>
  </si>
  <si>
    <t>112</t>
  </si>
  <si>
    <t>BYR</t>
  </si>
  <si>
    <t>Rouble de Belarus</t>
  </si>
  <si>
    <r>
      <rPr>
        <sz val="10.5"/>
        <color theme="1"/>
        <rFont val="Calibri"/>
        <family val="2"/>
      </rPr>
      <t>BGN</t>
    </r>
  </si>
  <si>
    <r>
      <rPr>
        <sz val="10.5"/>
        <color theme="1"/>
        <rFont val="Calibri"/>
        <family val="2"/>
      </rPr>
      <t>Lev bulgare (ancien)</t>
    </r>
  </si>
  <si>
    <t>2704</t>
  </si>
  <si>
    <t>Coke et semi-coke (2704)</t>
  </si>
  <si>
    <t>Coke et semi-coke (2704), volume</t>
  </si>
  <si>
    <t>Transferts obligatoires à l’État (infrastructures et autres éléments)</t>
  </si>
  <si>
    <t>1415E4</t>
  </si>
  <si>
    <t>Belgique</t>
  </si>
  <si>
    <t>BE</t>
  </si>
  <si>
    <t>BEL</t>
  </si>
  <si>
    <t>56</t>
  </si>
  <si>
    <r>
      <rPr>
        <sz val="10.5"/>
        <color theme="1"/>
        <rFont val="Calibri"/>
        <family val="2"/>
      </rPr>
      <t>BHD</t>
    </r>
  </si>
  <si>
    <r>
      <rPr>
        <sz val="10.5"/>
        <color theme="1"/>
        <rFont val="Calibri"/>
        <family val="2"/>
      </rPr>
      <t>Dinar de Bahreïn</t>
    </r>
  </si>
  <si>
    <t>2527</t>
  </si>
  <si>
    <t>Cryolite naturelle (2527)</t>
  </si>
  <si>
    <t>Cryolite naturelle (2527), volume</t>
  </si>
  <si>
    <t>Autres paiements de loyer</t>
  </si>
  <si>
    <t>1415E5</t>
  </si>
  <si>
    <t>Belize</t>
  </si>
  <si>
    <t>BZ</t>
  </si>
  <si>
    <t>BLZ</t>
  </si>
  <si>
    <t>84</t>
  </si>
  <si>
    <t>BZD</t>
  </si>
  <si>
    <t>Dollar de Belize</t>
  </si>
  <si>
    <r>
      <rPr>
        <sz val="10.5"/>
        <color theme="1"/>
        <rFont val="Calibri"/>
        <family val="2"/>
      </rPr>
      <t>BIF</t>
    </r>
  </si>
  <si>
    <r>
      <rPr>
        <sz val="10.5"/>
        <color theme="1"/>
        <rFont val="Calibri"/>
        <family val="2"/>
      </rPr>
      <t>Franc du Burundi</t>
    </r>
  </si>
  <si>
    <t>2603</t>
  </si>
  <si>
    <t>Cuivre (2603)</t>
  </si>
  <si>
    <t>Cuivre (2603), volume</t>
  </si>
  <si>
    <t>Ventes de marchandises et de services par des entités de l’État (1421E)</t>
  </si>
  <si>
    <t>Ventes de marchandises et de services par des entités de l’État</t>
  </si>
  <si>
    <t>1421E</t>
  </si>
  <si>
    <t>Ventes de marchandises et de services (142E)</t>
  </si>
  <si>
    <t>Bénin</t>
  </si>
  <si>
    <t>BJ</t>
  </si>
  <si>
    <t>BEN</t>
  </si>
  <si>
    <t>204</t>
  </si>
  <si>
    <t>XOF</t>
  </si>
  <si>
    <t>Franc CFA d’Afrique de l’Ouest</t>
  </si>
  <si>
    <r>
      <rPr>
        <sz val="10.5"/>
        <color theme="1"/>
        <rFont val="Calibri"/>
        <family val="2"/>
      </rPr>
      <t>BMD</t>
    </r>
  </si>
  <si>
    <r>
      <rPr>
        <sz val="10.5"/>
        <color theme="1"/>
        <rFont val="Calibri"/>
        <family val="2"/>
      </rPr>
      <t>Dollar des Bermudes</t>
    </r>
  </si>
  <si>
    <t>7102</t>
  </si>
  <si>
    <t>Diamants (7102)</t>
  </si>
  <si>
    <t>Frais administratifs pour services gouvernementaux</t>
  </si>
  <si>
    <t>1422E</t>
  </si>
  <si>
    <t>Bermudes</t>
  </si>
  <si>
    <t>BM</t>
  </si>
  <si>
    <t>BMU</t>
  </si>
  <si>
    <t>60</t>
  </si>
  <si>
    <t>BMD</t>
  </si>
  <si>
    <t>Dollar des Bermudes</t>
  </si>
  <si>
    <r>
      <rPr>
        <sz val="10.5"/>
        <color theme="1"/>
        <rFont val="Calibri"/>
        <family val="2"/>
      </rPr>
      <t>BND</t>
    </r>
  </si>
  <si>
    <r>
      <rPr>
        <sz val="10.5"/>
        <color theme="1"/>
        <rFont val="Calibri"/>
        <family val="2"/>
      </rPr>
      <t>Dollar de Brunei</t>
    </r>
  </si>
  <si>
    <t>2518</t>
  </si>
  <si>
    <t>Dolomite (2518)</t>
  </si>
  <si>
    <t>Dolomite (2518), volume</t>
  </si>
  <si>
    <t>Amendes, peines et dédits (143E)</t>
  </si>
  <si>
    <t>Amendes, peines et forfaits</t>
  </si>
  <si>
    <t>143E</t>
  </si>
  <si>
    <t>Amendes, peines et forfaits (143E)</t>
  </si>
  <si>
    <t>Amendes, peines et forfaits(143E)</t>
  </si>
  <si>
    <t>Bhoutan</t>
  </si>
  <si>
    <t>BT</t>
  </si>
  <si>
    <t>BTN</t>
  </si>
  <si>
    <t>64</t>
  </si>
  <si>
    <t>Nutum du Bhoutan</t>
  </si>
  <si>
    <r>
      <rPr>
        <sz val="10.5"/>
        <color theme="1"/>
        <rFont val="Calibri"/>
        <family val="2"/>
      </rPr>
      <t>BOB</t>
    </r>
  </si>
  <si>
    <r>
      <rPr>
        <sz val="10.5"/>
        <color theme="1"/>
        <rFont val="Calibri"/>
        <family val="2"/>
      </rPr>
      <t>Boliviano bolivien</t>
    </r>
  </si>
  <si>
    <t>2716</t>
  </si>
  <si>
    <t>Énergie électrique (2 716)</t>
  </si>
  <si>
    <t>Énergie électrique (2 716), volume</t>
  </si>
  <si>
    <t>Transferts volontaires à l’État (donations) (144E1)</t>
  </si>
  <si>
    <t>Transferts volontaires à l’État (donations)</t>
  </si>
  <si>
    <t>144E1</t>
  </si>
  <si>
    <t>Transferts volontaires à l’État (donations)(144E1)</t>
  </si>
  <si>
    <t>Bolivie</t>
  </si>
  <si>
    <t>BO</t>
  </si>
  <si>
    <t>BOL</t>
  </si>
  <si>
    <t>68</t>
  </si>
  <si>
    <t>BOB</t>
  </si>
  <si>
    <t>Boliviano bolivien</t>
  </si>
  <si>
    <r>
      <rPr>
        <sz val="10.5"/>
        <color theme="1"/>
        <rFont val="Calibri"/>
        <family val="2"/>
      </rPr>
      <t>BRL</t>
    </r>
  </si>
  <si>
    <r>
      <rPr>
        <sz val="10.5"/>
        <color theme="1"/>
        <rFont val="Calibri"/>
        <family val="2"/>
      </rPr>
      <t>Réal brésilien</t>
    </r>
  </si>
  <si>
    <t>2609</t>
  </si>
  <si>
    <t>Étain (2609)</t>
  </si>
  <si>
    <t>Étain (2609), volume</t>
  </si>
  <si>
    <t>&lt;Sélectionner à partir du menu&gt;</t>
  </si>
  <si>
    <t>Bosnie-Herzégovine</t>
  </si>
  <si>
    <t>BA</t>
  </si>
  <si>
    <t>BIH</t>
  </si>
  <si>
    <t>70</t>
  </si>
  <si>
    <t>BAM</t>
  </si>
  <si>
    <t>Mark convertible de Bosnie-Herzégovine</t>
  </si>
  <si>
    <r>
      <rPr>
        <sz val="10.5"/>
        <color theme="1"/>
        <rFont val="Calibri"/>
        <family val="2"/>
      </rPr>
      <t>BSD</t>
    </r>
  </si>
  <si>
    <r>
      <rPr>
        <sz val="10.5"/>
        <color theme="1"/>
        <rFont val="Calibri"/>
        <family val="2"/>
      </rPr>
      <t>Dollar bahamien</t>
    </r>
  </si>
  <si>
    <t>2512</t>
  </si>
  <si>
    <t>Farines siliceuses fossiles (2512)</t>
  </si>
  <si>
    <t>Farines siliceuses fossiles (2512), volume</t>
  </si>
  <si>
    <t>Botswana</t>
  </si>
  <si>
    <t>BW</t>
  </si>
  <si>
    <t>BWA</t>
  </si>
  <si>
    <t>72</t>
  </si>
  <si>
    <t>BWP</t>
  </si>
  <si>
    <t>Pula du Botswana</t>
  </si>
  <si>
    <r>
      <rPr>
        <sz val="10.5"/>
        <color theme="1"/>
        <rFont val="Calibri"/>
        <family val="2"/>
      </rPr>
      <t>BTN</t>
    </r>
  </si>
  <si>
    <t>2529</t>
  </si>
  <si>
    <t>Feldspath (2529)</t>
  </si>
  <si>
    <t>Feldspath (2529), volume</t>
  </si>
  <si>
    <t>Brésil</t>
  </si>
  <si>
    <t>BR</t>
  </si>
  <si>
    <t>BRA</t>
  </si>
  <si>
    <t>76</t>
  </si>
  <si>
    <t>BRL</t>
  </si>
  <si>
    <t>Réal brésilien</t>
  </si>
  <si>
    <r>
      <rPr>
        <sz val="10.5"/>
        <color theme="1"/>
        <rFont val="Calibri"/>
        <family val="2"/>
      </rPr>
      <t>BWP</t>
    </r>
  </si>
  <si>
    <r>
      <rPr>
        <sz val="10.5"/>
        <color theme="1"/>
        <rFont val="Calibri"/>
        <family val="2"/>
      </rPr>
      <t>Pula du Botswana</t>
    </r>
  </si>
  <si>
    <t>2601</t>
  </si>
  <si>
    <t>Fer (2601)</t>
  </si>
  <si>
    <t>Fer (2601), volume</t>
  </si>
  <si>
    <t>Bulgarie</t>
  </si>
  <si>
    <t>BG</t>
  </si>
  <si>
    <t>BGR</t>
  </si>
  <si>
    <t>100</t>
  </si>
  <si>
    <t>BGN</t>
  </si>
  <si>
    <t>Lev bulgare (ancien)</t>
  </si>
  <si>
    <r>
      <rPr>
        <sz val="10.5"/>
        <color theme="1"/>
        <rFont val="Calibri"/>
        <family val="2"/>
      </rPr>
      <t>BYR</t>
    </r>
  </si>
  <si>
    <r>
      <rPr>
        <sz val="10.5"/>
        <color theme="1"/>
        <rFont val="Calibri"/>
        <family val="2"/>
      </rPr>
      <t>Rouble de Belarus</t>
    </r>
  </si>
  <si>
    <t>2705</t>
  </si>
  <si>
    <t>Gaz de charbon (2705)</t>
  </si>
  <si>
    <t>Gaz de charbon (2705), volume</t>
  </si>
  <si>
    <t>Burkina Faso</t>
  </si>
  <si>
    <t>BF</t>
  </si>
  <si>
    <t>BFA</t>
  </si>
  <si>
    <t>854</t>
  </si>
  <si>
    <r>
      <rPr>
        <sz val="10.5"/>
        <color theme="1"/>
        <rFont val="Calibri"/>
        <family val="2"/>
      </rPr>
      <t>BZD</t>
    </r>
  </si>
  <si>
    <r>
      <rPr>
        <sz val="10.5"/>
        <color theme="1"/>
        <rFont val="Calibri"/>
        <family val="2"/>
      </rPr>
      <t>Dollar de Belize</t>
    </r>
  </si>
  <si>
    <t>2711</t>
  </si>
  <si>
    <t>Gaz naturel (2711)</t>
  </si>
  <si>
    <t>Gaz naturel (2711), volume</t>
  </si>
  <si>
    <t>Burundi</t>
  </si>
  <si>
    <t>BI</t>
  </si>
  <si>
    <t>BDI</t>
  </si>
  <si>
    <t>108</t>
  </si>
  <si>
    <t>BIF</t>
  </si>
  <si>
    <t>Franc du Burundi</t>
  </si>
  <si>
    <r>
      <rPr>
        <sz val="10.5"/>
        <color theme="1"/>
        <rFont val="Calibri"/>
        <family val="2"/>
      </rPr>
      <t>CAD</t>
    </r>
  </si>
  <si>
    <r>
      <rPr>
        <sz val="10.5"/>
        <color theme="1"/>
        <rFont val="Calibri"/>
        <family val="2"/>
      </rPr>
      <t>Dollar canadien</t>
    </r>
  </si>
  <si>
    <t>2712</t>
  </si>
  <si>
    <t>Gelée de pétrole (2712)</t>
  </si>
  <si>
    <t>Gelée de pétrole (2712), volume</t>
  </si>
  <si>
    <t>Cambodge</t>
  </si>
  <si>
    <t>KH</t>
  </si>
  <si>
    <t>KHM</t>
  </si>
  <si>
    <t>116</t>
  </si>
  <si>
    <t>KHR</t>
  </si>
  <si>
    <t>Riel cambodgien</t>
  </si>
  <si>
    <r>
      <rPr>
        <sz val="10.5"/>
        <color theme="1"/>
        <rFont val="Calibri"/>
        <family val="2"/>
      </rPr>
      <t>CDF</t>
    </r>
  </si>
  <si>
    <r>
      <rPr>
        <sz val="10.5"/>
        <color theme="1"/>
        <rFont val="Calibri"/>
        <family val="2"/>
      </rPr>
      <t>Franc congolais</t>
    </r>
  </si>
  <si>
    <t>2706</t>
  </si>
  <si>
    <t>Goudron distillé à partir de charbon (2706)</t>
  </si>
  <si>
    <t>Goudron distillé à partir de charbon (2706), volume</t>
  </si>
  <si>
    <t>Cameroun</t>
  </si>
  <si>
    <t>CM</t>
  </si>
  <si>
    <t>CMR</t>
  </si>
  <si>
    <t>120</t>
  </si>
  <si>
    <t>Franc CFA d’Afrique centrale</t>
  </si>
  <si>
    <r>
      <rPr>
        <sz val="10.5"/>
        <color theme="1"/>
        <rFont val="Calibri"/>
        <family val="2"/>
      </rPr>
      <t>CHF</t>
    </r>
  </si>
  <si>
    <r>
      <rPr>
        <sz val="10.5"/>
        <color theme="1"/>
        <rFont val="Calibri"/>
        <family val="2"/>
      </rPr>
      <t>Franc suisse</t>
    </r>
  </si>
  <si>
    <t>2516</t>
  </si>
  <si>
    <t>Granite (2516)</t>
  </si>
  <si>
    <t>Granite (2516), volume</t>
  </si>
  <si>
    <t>Canada</t>
  </si>
  <si>
    <t>CA</t>
  </si>
  <si>
    <t>CAN</t>
  </si>
  <si>
    <t>124</t>
  </si>
  <si>
    <t>CAD</t>
  </si>
  <si>
    <t>Dollar canadien</t>
  </si>
  <si>
    <r>
      <rPr>
        <sz val="10.5"/>
        <color theme="1"/>
        <rFont val="Calibri"/>
        <family val="2"/>
      </rPr>
      <t>CLF</t>
    </r>
  </si>
  <si>
    <t>Unidad de Fomento chilien</t>
  </si>
  <si>
    <t>2504</t>
  </si>
  <si>
    <t>Graphite naturel (2504)</t>
  </si>
  <si>
    <t>Graphite naturel (2504), volume</t>
  </si>
  <si>
    <t>Cap Vert</t>
  </si>
  <si>
    <t>CV</t>
  </si>
  <si>
    <t>CPV</t>
  </si>
  <si>
    <t>132</t>
  </si>
  <si>
    <t>CVE</t>
  </si>
  <si>
    <t>Escudo cap-verdien</t>
  </si>
  <si>
    <r>
      <rPr>
        <sz val="10.5"/>
        <color theme="1"/>
        <rFont val="Calibri"/>
        <family val="2"/>
      </rPr>
      <t>CNH</t>
    </r>
  </si>
  <si>
    <r>
      <rPr>
        <sz val="10.5"/>
        <color theme="1"/>
        <rFont val="Calibri"/>
        <family val="2"/>
      </rPr>
      <t>Yuan renminbi chinois (off-shore)</t>
    </r>
  </si>
  <si>
    <t>2520</t>
  </si>
  <si>
    <t>Gypse (2520)</t>
  </si>
  <si>
    <t>Gypse (2520), volume</t>
  </si>
  <si>
    <t>Chili</t>
  </si>
  <si>
    <t>CL</t>
  </si>
  <si>
    <t>CHL</t>
  </si>
  <si>
    <t>152</t>
  </si>
  <si>
    <t>CLF</t>
  </si>
  <si>
    <r>
      <rPr>
        <sz val="10.5"/>
        <color theme="1"/>
        <rFont val="Calibri"/>
        <family val="2"/>
      </rPr>
      <t>COP</t>
    </r>
  </si>
  <si>
    <r>
      <rPr>
        <sz val="10.5"/>
        <color theme="1"/>
        <rFont val="Calibri"/>
        <family val="2"/>
      </rPr>
      <t>Peso colombien</t>
    </r>
  </si>
  <si>
    <t>2710</t>
  </si>
  <si>
    <t>Huiles de pétrole hors pétrole brut (2710)</t>
  </si>
  <si>
    <t>Huiles de pétrole hors pétrole brut (2710), volume</t>
  </si>
  <si>
    <t>Chine</t>
  </si>
  <si>
    <t>CN</t>
  </si>
  <si>
    <t>CHN</t>
  </si>
  <si>
    <t>156</t>
  </si>
  <si>
    <t>CNH</t>
  </si>
  <si>
    <t>Yuan renminbi chinois (off-shore)</t>
  </si>
  <si>
    <r>
      <rPr>
        <sz val="10.5"/>
        <color theme="1"/>
        <rFont val="Calibri"/>
        <family val="2"/>
      </rPr>
      <t>CRC</t>
    </r>
  </si>
  <si>
    <r>
      <rPr>
        <sz val="10.5"/>
        <color theme="1"/>
        <rFont val="Calibri"/>
        <family val="2"/>
      </rPr>
      <t>Colon costaricain</t>
    </r>
  </si>
  <si>
    <t>2507</t>
  </si>
  <si>
    <t>Kaolin (2507)</t>
  </si>
  <si>
    <t>Kaolin (2507), volume</t>
  </si>
  <si>
    <t>Chypre</t>
  </si>
  <si>
    <t>CY</t>
  </si>
  <si>
    <t>CYP</t>
  </si>
  <si>
    <t>196</t>
  </si>
  <si>
    <r>
      <rPr>
        <sz val="10.5"/>
        <color theme="1"/>
        <rFont val="Calibri"/>
        <family val="2"/>
      </rPr>
      <t>CUC</t>
    </r>
  </si>
  <si>
    <r>
      <rPr>
        <sz val="10.5"/>
        <color theme="1"/>
        <rFont val="Calibri"/>
        <family val="2"/>
      </rPr>
      <t>Peso cubain convertible</t>
    </r>
  </si>
  <si>
    <t>2702</t>
  </si>
  <si>
    <t>Lignite (2702)</t>
  </si>
  <si>
    <t>Lignite (2702), volume</t>
  </si>
  <si>
    <t>Colombie</t>
  </si>
  <si>
    <t>CO</t>
  </si>
  <si>
    <t>COL</t>
  </si>
  <si>
    <t>170</t>
  </si>
  <si>
    <t>COP</t>
  </si>
  <si>
    <t>Peso colombien</t>
  </si>
  <si>
    <r>
      <rPr>
        <sz val="10.5"/>
        <color theme="1"/>
        <rFont val="Calibri"/>
        <family val="2"/>
      </rPr>
      <t>CVE</t>
    </r>
  </si>
  <si>
    <r>
      <rPr>
        <sz val="10.5"/>
        <color theme="1"/>
        <rFont val="Calibri"/>
        <family val="2"/>
      </rPr>
      <t>Escudo cap-verdien</t>
    </r>
  </si>
  <si>
    <t>2619</t>
  </si>
  <si>
    <t>Mâchefer (2619)</t>
  </si>
  <si>
    <t>Mâchefer (2619), volume</t>
  </si>
  <si>
    <t>Comores</t>
  </si>
  <si>
    <t>KM</t>
  </si>
  <si>
    <t>COM</t>
  </si>
  <si>
    <t>174</t>
  </si>
  <si>
    <t>KMF</t>
  </si>
  <si>
    <t>Franc comorien</t>
  </si>
  <si>
    <r>
      <rPr>
        <sz val="10.5"/>
        <color theme="1"/>
        <rFont val="Calibri"/>
        <family val="2"/>
      </rPr>
      <t>CZK</t>
    </r>
  </si>
  <si>
    <r>
      <rPr>
        <sz val="10.5"/>
        <color theme="1"/>
        <rFont val="Calibri"/>
        <family val="2"/>
      </rPr>
      <t>Couronne tchèque</t>
    </r>
  </si>
  <si>
    <t>2602</t>
  </si>
  <si>
    <t>Manganèse (2602)</t>
  </si>
  <si>
    <t>Manganèse (2602), volume</t>
  </si>
  <si>
    <t>Corée (du Nord)</t>
  </si>
  <si>
    <t>KP</t>
  </si>
  <si>
    <t>PRK</t>
  </si>
  <si>
    <t>408</t>
  </si>
  <si>
    <t>KPW</t>
  </si>
  <si>
    <t>Won nord-coréen</t>
  </si>
  <si>
    <r>
      <rPr>
        <sz val="10.5"/>
        <color theme="1"/>
        <rFont val="Calibri"/>
        <family val="2"/>
      </rPr>
      <t>DJF</t>
    </r>
  </si>
  <si>
    <r>
      <rPr>
        <sz val="10.5"/>
        <color theme="1"/>
        <rFont val="Calibri"/>
        <family val="2"/>
      </rPr>
      <t>Franc djiboutien</t>
    </r>
  </si>
  <si>
    <t>2515</t>
  </si>
  <si>
    <t>Marbre (2515)</t>
  </si>
  <si>
    <t>Marbre (2515), volume</t>
  </si>
  <si>
    <t>Corée (du Sud)</t>
  </si>
  <si>
    <t>KR</t>
  </si>
  <si>
    <t>KOR</t>
  </si>
  <si>
    <t>410</t>
  </si>
  <si>
    <t>KRW</t>
  </si>
  <si>
    <t>Won sud-coréen</t>
  </si>
  <si>
    <r>
      <rPr>
        <sz val="10.5"/>
        <color theme="1"/>
        <rFont val="Calibri"/>
        <family val="2"/>
      </rPr>
      <t>DKK</t>
    </r>
  </si>
  <si>
    <r>
      <rPr>
        <sz val="10.5"/>
        <color theme="1"/>
        <rFont val="Calibri"/>
        <family val="2"/>
      </rPr>
      <t>Couronne danoise</t>
    </r>
  </si>
  <si>
    <t>2715</t>
  </si>
  <si>
    <t>Mélanges bitumineux (2715)</t>
  </si>
  <si>
    <t>Mélanges bitumineux (2715), volume</t>
  </si>
  <si>
    <t>Costa Rica</t>
  </si>
  <si>
    <t>CR</t>
  </si>
  <si>
    <t>CRI</t>
  </si>
  <si>
    <t>188</t>
  </si>
  <si>
    <t>CRC</t>
  </si>
  <si>
    <t>Colon costaricain</t>
  </si>
  <si>
    <r>
      <rPr>
        <sz val="10.5"/>
        <color theme="1"/>
        <rFont val="Calibri"/>
        <family val="2"/>
      </rPr>
      <t>DOP</t>
    </r>
  </si>
  <si>
    <r>
      <rPr>
        <sz val="10.5"/>
        <color theme="1"/>
        <rFont val="Calibri"/>
        <family val="2"/>
      </rPr>
      <t>Peso dominicain</t>
    </r>
  </si>
  <si>
    <t>2616</t>
  </si>
  <si>
    <t>Métaux précieux (2616)</t>
  </si>
  <si>
    <t>Métaux précieux (2616), volume</t>
  </si>
  <si>
    <t>Côte d’Ivoire</t>
  </si>
  <si>
    <t>CI</t>
  </si>
  <si>
    <t>CIV</t>
  </si>
  <si>
    <t>384</t>
  </si>
  <si>
    <r>
      <rPr>
        <sz val="10.5"/>
        <color theme="1"/>
        <rFont val="Calibri"/>
        <family val="2"/>
      </rPr>
      <t>DZD</t>
    </r>
  </si>
  <si>
    <r>
      <rPr>
        <sz val="10.5"/>
        <color theme="1"/>
        <rFont val="Calibri"/>
        <family val="2"/>
      </rPr>
      <t>Dinar algérien</t>
    </r>
  </si>
  <si>
    <t>2525</t>
  </si>
  <si>
    <t>Mica (2525)</t>
  </si>
  <si>
    <t>Mica (2525), volume</t>
  </si>
  <si>
    <t>Croatie</t>
  </si>
  <si>
    <t>HR</t>
  </si>
  <si>
    <t>HRV</t>
  </si>
  <si>
    <t>191</t>
  </si>
  <si>
    <t>HRK</t>
  </si>
  <si>
    <t>Kuna croate</t>
  </si>
  <si>
    <r>
      <rPr>
        <sz val="10.5"/>
        <color theme="1"/>
        <rFont val="Calibri"/>
        <family val="2"/>
      </rPr>
      <t>EGP</t>
    </r>
  </si>
  <si>
    <r>
      <rPr>
        <sz val="10.5"/>
        <color theme="1"/>
        <rFont val="Calibri"/>
        <family val="2"/>
      </rPr>
      <t>Livre égyptienne</t>
    </r>
  </si>
  <si>
    <t>2613</t>
  </si>
  <si>
    <t>Molybdène (2613)</t>
  </si>
  <si>
    <t>Molybdène (2613), volume</t>
  </si>
  <si>
    <t>Cuba</t>
  </si>
  <si>
    <t>CU</t>
  </si>
  <si>
    <t>CUB</t>
  </si>
  <si>
    <t>192</t>
  </si>
  <si>
    <t>CUC</t>
  </si>
  <si>
    <t>Peso cubain convertible</t>
  </si>
  <si>
    <r>
      <rPr>
        <sz val="10.5"/>
        <color theme="1"/>
        <rFont val="Calibri"/>
        <family val="2"/>
      </rPr>
      <t>ERN</t>
    </r>
  </si>
  <si>
    <r>
      <rPr>
        <sz val="10.5"/>
        <color theme="1"/>
        <rFont val="Calibri"/>
        <family val="2"/>
      </rPr>
      <t>Nakfa érythréen</t>
    </r>
  </si>
  <si>
    <t>2604</t>
  </si>
  <si>
    <t>Nickel (2604)</t>
  </si>
  <si>
    <t>Nickel (2604), volume</t>
  </si>
  <si>
    <t>Danemark</t>
  </si>
  <si>
    <t>DK</t>
  </si>
  <si>
    <t>DNK</t>
  </si>
  <si>
    <t>208</t>
  </si>
  <si>
    <t>DKK</t>
  </si>
  <si>
    <t>Couronne danoise</t>
  </si>
  <si>
    <r>
      <rPr>
        <sz val="10.5"/>
        <color theme="1"/>
        <rFont val="Calibri"/>
        <family val="2"/>
      </rPr>
      <t>ETB</t>
    </r>
  </si>
  <si>
    <r>
      <rPr>
        <sz val="10.5"/>
        <color theme="1"/>
        <rFont val="Calibri"/>
        <family val="2"/>
      </rPr>
      <t>Birr éthiopien</t>
    </r>
  </si>
  <si>
    <t>2615</t>
  </si>
  <si>
    <t>Niobium, Vanadium, Zirconium (2615)</t>
  </si>
  <si>
    <t>Niobium, Vanadium, Zirconium (2615), volume</t>
  </si>
  <si>
    <t>Darussalam de Brunei</t>
  </si>
  <si>
    <t>BN</t>
  </si>
  <si>
    <t>BRN</t>
  </si>
  <si>
    <t>96</t>
  </si>
  <si>
    <t>BND</t>
  </si>
  <si>
    <t>Dollar de Brunei</t>
  </si>
  <si>
    <r>
      <rPr>
        <sz val="10.5"/>
        <color theme="1"/>
        <rFont val="Calibri"/>
        <family val="2"/>
      </rPr>
      <t>EUR</t>
    </r>
  </si>
  <si>
    <r>
      <rPr>
        <sz val="10.5"/>
        <color theme="1"/>
        <rFont val="Calibri"/>
        <family val="2"/>
      </rPr>
      <t>Euro</t>
    </r>
  </si>
  <si>
    <t>7108</t>
  </si>
  <si>
    <t>Or (7108)</t>
  </si>
  <si>
    <t>Djibouti</t>
  </si>
  <si>
    <t>DJ</t>
  </si>
  <si>
    <t>DJI</t>
  </si>
  <si>
    <t>262</t>
  </si>
  <si>
    <t>DJF</t>
  </si>
  <si>
    <t>Franc djiboutien</t>
  </si>
  <si>
    <r>
      <rPr>
        <sz val="10.5"/>
        <color theme="1"/>
        <rFont val="Calibri"/>
        <family val="2"/>
      </rPr>
      <t>FJD</t>
    </r>
  </si>
  <si>
    <r>
      <rPr>
        <sz val="10.5"/>
        <color theme="1"/>
        <rFont val="Calibri"/>
        <family val="2"/>
      </rPr>
      <t>Dollar fidjien</t>
    </r>
  </si>
  <si>
    <t>2709</t>
  </si>
  <si>
    <t>Pétrole brut (2709)</t>
  </si>
  <si>
    <t>Pétrole brut (2709), volume</t>
  </si>
  <si>
    <t>Dominique</t>
  </si>
  <si>
    <t>DM</t>
  </si>
  <si>
    <t>DMA</t>
  </si>
  <si>
    <t>212</t>
  </si>
  <si>
    <r>
      <rPr>
        <sz val="10.5"/>
        <color theme="1"/>
        <rFont val="Calibri"/>
        <family val="2"/>
      </rPr>
      <t>FKP</t>
    </r>
  </si>
  <si>
    <r>
      <rPr>
        <sz val="10.5"/>
        <color theme="1"/>
        <rFont val="Calibri"/>
        <family val="2"/>
      </rPr>
      <t>Livre des Malouines</t>
    </r>
  </si>
  <si>
    <t>2510</t>
  </si>
  <si>
    <t>Phosphates de calcium naturels (2510)</t>
  </si>
  <si>
    <t>Phosphates de calcium naturels (2510), volume</t>
  </si>
  <si>
    <t>Égypte</t>
  </si>
  <si>
    <t>EG</t>
  </si>
  <si>
    <t>EGY</t>
  </si>
  <si>
    <t>818</t>
  </si>
  <si>
    <t>EGP</t>
  </si>
  <si>
    <t>Livre égyptienne</t>
  </si>
  <si>
    <r>
      <rPr>
        <sz val="10.5"/>
        <color theme="1"/>
        <rFont val="Calibri"/>
        <family val="2"/>
      </rPr>
      <t>GBP</t>
    </r>
  </si>
  <si>
    <r>
      <rPr>
        <sz val="10.5"/>
        <color theme="1"/>
        <rFont val="Calibri"/>
        <family val="2"/>
      </rPr>
      <t>Livre sterling</t>
    </r>
  </si>
  <si>
    <t>2513</t>
  </si>
  <si>
    <t>Pierre ponce (2513)</t>
  </si>
  <si>
    <t>Pierre ponce (2513), volume</t>
  </si>
  <si>
    <t>Émirats arabes unis</t>
  </si>
  <si>
    <t>AE</t>
  </si>
  <si>
    <t>ARE</t>
  </si>
  <si>
    <t>784</t>
  </si>
  <si>
    <t>AED</t>
  </si>
  <si>
    <t>Dirham des Émirats arabes unis</t>
  </si>
  <si>
    <r>
      <rPr>
        <sz val="10.5"/>
        <color theme="1"/>
        <rFont val="Calibri"/>
        <family val="2"/>
      </rPr>
      <t>GEL</t>
    </r>
  </si>
  <si>
    <r>
      <rPr>
        <sz val="10.5"/>
        <color theme="1"/>
        <rFont val="Calibri"/>
        <family val="2"/>
      </rPr>
      <t>Géorgie</t>
    </r>
  </si>
  <si>
    <t>2607</t>
  </si>
  <si>
    <t>Plomb (2607)</t>
  </si>
  <si>
    <t>Plomb (2607), volume</t>
  </si>
  <si>
    <t>Équateur</t>
  </si>
  <si>
    <t>EC</t>
  </si>
  <si>
    <t>ECU</t>
  </si>
  <si>
    <t>218</t>
  </si>
  <si>
    <t>Dollar des États-Unis</t>
  </si>
  <si>
    <r>
      <rPr>
        <sz val="10.5"/>
        <color theme="1"/>
        <rFont val="Calibri"/>
        <family val="2"/>
      </rPr>
      <t>GGP</t>
    </r>
  </si>
  <si>
    <r>
      <rPr>
        <sz val="10.5"/>
        <color theme="1"/>
        <rFont val="Calibri"/>
        <family val="2"/>
      </rPr>
      <t>Livre</t>
    </r>
  </si>
  <si>
    <t>2707</t>
  </si>
  <si>
    <t>Produits de distillation du goudron de charbon (2707)</t>
  </si>
  <si>
    <t>Produits de distillation du goudron de charbon (2707), volume</t>
  </si>
  <si>
    <t>Érythrée</t>
  </si>
  <si>
    <t>ER</t>
  </si>
  <si>
    <t>ERI</t>
  </si>
  <si>
    <t>232</t>
  </si>
  <si>
    <t>ERN</t>
  </si>
  <si>
    <t>Nakfa érythréen</t>
  </si>
  <si>
    <r>
      <rPr>
        <sz val="10.5"/>
        <color theme="1"/>
        <rFont val="Calibri"/>
        <family val="2"/>
      </rPr>
      <t>GHS</t>
    </r>
  </si>
  <si>
    <r>
      <rPr>
        <sz val="10.5"/>
        <color theme="1"/>
        <rFont val="Calibri"/>
        <family val="2"/>
      </rPr>
      <t>Cedi ghanéen</t>
    </r>
  </si>
  <si>
    <t>2502</t>
  </si>
  <si>
    <t>Pyrites de fer (2502)</t>
  </si>
  <si>
    <t>Pyrites de fer (2502), volume</t>
  </si>
  <si>
    <t>Espagne</t>
  </si>
  <si>
    <t>ES</t>
  </si>
  <si>
    <t>ESP</t>
  </si>
  <si>
    <t>724</t>
  </si>
  <si>
    <r>
      <rPr>
        <sz val="10.5"/>
        <color theme="1"/>
        <rFont val="Calibri"/>
        <family val="2"/>
      </rPr>
      <t>GIP</t>
    </r>
  </si>
  <si>
    <r>
      <rPr>
        <sz val="10.5"/>
        <color theme="1"/>
        <rFont val="Calibri"/>
        <family val="2"/>
      </rPr>
      <t>Livre de Gibraltar</t>
    </r>
  </si>
  <si>
    <t>2506</t>
  </si>
  <si>
    <t>Quartz (2506)</t>
  </si>
  <si>
    <t>Quartz (2506), volume</t>
  </si>
  <si>
    <t>Estonie</t>
  </si>
  <si>
    <t>EE</t>
  </si>
  <si>
    <t>EST</t>
  </si>
  <si>
    <t>233</t>
  </si>
  <si>
    <r>
      <rPr>
        <sz val="10.5"/>
        <color theme="1"/>
        <rFont val="Calibri"/>
        <family val="2"/>
      </rPr>
      <t>GMD</t>
    </r>
  </si>
  <si>
    <r>
      <rPr>
        <sz val="10.5"/>
        <color theme="1"/>
        <rFont val="Calibri"/>
        <family val="2"/>
      </rPr>
      <t>Dalasi gambien</t>
    </r>
  </si>
  <si>
    <t>2505</t>
  </si>
  <si>
    <t>Sables naturels (2505)</t>
  </si>
  <si>
    <t>Sables naturels (2505), volume</t>
  </si>
  <si>
    <t>Eswatini</t>
  </si>
  <si>
    <t>SZ</t>
  </si>
  <si>
    <t>SWZ</t>
  </si>
  <si>
    <t>748</t>
  </si>
  <si>
    <t>SZL</t>
  </si>
  <si>
    <t>Lilangeni swazi</t>
  </si>
  <si>
    <r>
      <rPr>
        <sz val="10.5"/>
        <color theme="1"/>
        <rFont val="Calibri"/>
        <family val="2"/>
      </rPr>
      <t>GNF</t>
    </r>
  </si>
  <si>
    <r>
      <rPr>
        <sz val="10.5"/>
        <color theme="1"/>
        <rFont val="Calibri"/>
        <family val="2"/>
      </rPr>
      <t>Franc guinéen</t>
    </r>
  </si>
  <si>
    <t>2618</t>
  </si>
  <si>
    <t>Scorie granulée (2618)</t>
  </si>
  <si>
    <t>Scorie granulée (2618), volume</t>
  </si>
  <si>
    <t>États-Unis</t>
  </si>
  <si>
    <t>US</t>
  </si>
  <si>
    <t>USA</t>
  </si>
  <si>
    <t>840</t>
  </si>
  <si>
    <r>
      <rPr>
        <sz val="10.5"/>
        <color theme="1"/>
        <rFont val="Calibri"/>
        <family val="2"/>
      </rPr>
      <t>GTQ</t>
    </r>
  </si>
  <si>
    <r>
      <rPr>
        <sz val="10.5"/>
        <color theme="1"/>
        <rFont val="Calibri"/>
        <family val="2"/>
      </rPr>
      <t>Quetzal guatémaltèque</t>
    </r>
  </si>
  <si>
    <t>2501</t>
  </si>
  <si>
    <t>Sel et chlorure de sodium pur (2501)</t>
  </si>
  <si>
    <t>Sel et chlorure de sodium pur (2501), volume</t>
  </si>
  <si>
    <t>Éthiopie</t>
  </si>
  <si>
    <t>ET</t>
  </si>
  <si>
    <t>ETH</t>
  </si>
  <si>
    <t>231</t>
  </si>
  <si>
    <t>ETB</t>
  </si>
  <si>
    <t>Birr éthiopien</t>
  </si>
  <si>
    <r>
      <rPr>
        <sz val="10.5"/>
        <color theme="1"/>
        <rFont val="Calibri"/>
        <family val="2"/>
      </rPr>
      <t>GYD</t>
    </r>
  </si>
  <si>
    <r>
      <rPr>
        <sz val="10.5"/>
        <color theme="1"/>
        <rFont val="Calibri"/>
        <family val="2"/>
      </rPr>
      <t>Dollar guyanais</t>
    </r>
  </si>
  <si>
    <t>2503</t>
  </si>
  <si>
    <t>Soufre de tout type (2503)</t>
  </si>
  <si>
    <t>Soufre de tout type (2503), volume</t>
  </si>
  <si>
    <t>Fédération de Russie</t>
  </si>
  <si>
    <t>RU</t>
  </si>
  <si>
    <t>RUS</t>
  </si>
  <si>
    <t>643</t>
  </si>
  <si>
    <t>RUB</t>
  </si>
  <si>
    <t>Rouble russe</t>
  </si>
  <si>
    <r>
      <rPr>
        <sz val="10.5"/>
        <color theme="1"/>
        <rFont val="Calibri"/>
        <family val="2"/>
      </rPr>
      <t>HKD</t>
    </r>
  </si>
  <si>
    <t>Dollar de Hong Kong</t>
  </si>
  <si>
    <t>2526</t>
  </si>
  <si>
    <t>Stéatite naturelle (2526)</t>
  </si>
  <si>
    <t>Stéatite naturelle (2526), volume</t>
  </si>
  <si>
    <t>Fidji</t>
  </si>
  <si>
    <t>FJ</t>
  </si>
  <si>
    <t>FJI</t>
  </si>
  <si>
    <t>242</t>
  </si>
  <si>
    <t>FJD</t>
  </si>
  <si>
    <t>Dollar fidjien</t>
  </si>
  <si>
    <r>
      <rPr>
        <sz val="10.5"/>
        <color theme="1"/>
        <rFont val="Calibri"/>
        <family val="2"/>
      </rPr>
      <t>HNL</t>
    </r>
  </si>
  <si>
    <r>
      <rPr>
        <sz val="10.5"/>
        <color theme="1"/>
        <rFont val="Calibri"/>
        <family val="2"/>
      </rPr>
      <t>Lempira hondurien</t>
    </r>
  </si>
  <si>
    <t>2530</t>
  </si>
  <si>
    <t>Substances minérales non spécifiées ailleurs (2530)</t>
  </si>
  <si>
    <t>Substances minérales non spécifiées ailleurs (2530), volume</t>
  </si>
  <si>
    <t>Finlande</t>
  </si>
  <si>
    <t>FI</t>
  </si>
  <si>
    <t>FIN</t>
  </si>
  <si>
    <t>246</t>
  </si>
  <si>
    <r>
      <rPr>
        <sz val="10.5"/>
        <color theme="1"/>
        <rFont val="Calibri"/>
        <family val="2"/>
      </rPr>
      <t>HRK</t>
    </r>
  </si>
  <si>
    <r>
      <rPr>
        <sz val="10.5"/>
        <color theme="1"/>
        <rFont val="Calibri"/>
        <family val="2"/>
      </rPr>
      <t>Kuna croate</t>
    </r>
  </si>
  <si>
    <t>2511</t>
  </si>
  <si>
    <t>Sulfate de baryum naturel (2511)</t>
  </si>
  <si>
    <t>Sulfate de baryum naturel (2511), volume</t>
  </si>
  <si>
    <t>France</t>
  </si>
  <si>
    <t>FR</t>
  </si>
  <si>
    <t>FRA</t>
  </si>
  <si>
    <t>250</t>
  </si>
  <si>
    <r>
      <rPr>
        <sz val="10.5"/>
        <color theme="1"/>
        <rFont val="Calibri"/>
        <family val="2"/>
      </rPr>
      <t>HTG</t>
    </r>
  </si>
  <si>
    <r>
      <rPr>
        <sz val="10.5"/>
        <color theme="1"/>
        <rFont val="Calibri"/>
        <family val="2"/>
      </rPr>
      <t>Gourde haïtienne</t>
    </r>
  </si>
  <si>
    <t>2614</t>
  </si>
  <si>
    <t>Titane (2614)</t>
  </si>
  <si>
    <t>Titane (2614), volume</t>
  </si>
  <si>
    <t>Gabon</t>
  </si>
  <si>
    <t>GA</t>
  </si>
  <si>
    <t>GAB</t>
  </si>
  <si>
    <t>266</t>
  </si>
  <si>
    <r>
      <rPr>
        <sz val="10.5"/>
        <color theme="1"/>
        <rFont val="Calibri"/>
        <family val="2"/>
      </rPr>
      <t>HUF</t>
    </r>
  </si>
  <si>
    <r>
      <rPr>
        <sz val="10.5"/>
        <color theme="1"/>
        <rFont val="Calibri"/>
        <family val="2"/>
      </rPr>
      <t>Forint hongrois</t>
    </r>
  </si>
  <si>
    <t>2703</t>
  </si>
  <si>
    <t>Tourbe (2703)</t>
  </si>
  <si>
    <t>Tourbe (2703), volume</t>
  </si>
  <si>
    <t>Gambie</t>
  </si>
  <si>
    <t>GM</t>
  </si>
  <si>
    <t>GMB</t>
  </si>
  <si>
    <t>270</t>
  </si>
  <si>
    <t>GMD</t>
  </si>
  <si>
    <t>Dalasi gambien</t>
  </si>
  <si>
    <r>
      <rPr>
        <sz val="10.5"/>
        <color theme="1"/>
        <rFont val="Calibri"/>
        <family val="2"/>
      </rPr>
      <t>IDR</t>
    </r>
  </si>
  <si>
    <r>
      <rPr>
        <sz val="10.5"/>
        <color theme="1"/>
        <rFont val="Calibri"/>
        <family val="2"/>
      </rPr>
      <t>Roupie indonésienne</t>
    </r>
  </si>
  <si>
    <t>2708</t>
  </si>
  <si>
    <t>Tourbe et coke de tourbe (2708)</t>
  </si>
  <si>
    <t>Tourbe et coke de tourbe (2708), volume</t>
  </si>
  <si>
    <t>Géorgie</t>
  </si>
  <si>
    <t>GE</t>
  </si>
  <si>
    <t>GEO</t>
  </si>
  <si>
    <t>268</t>
  </si>
  <si>
    <t>GEL</t>
  </si>
  <si>
    <t>Lari géorgien</t>
  </si>
  <si>
    <r>
      <rPr>
        <sz val="10.5"/>
        <color theme="1"/>
        <rFont val="Calibri"/>
        <family val="2"/>
      </rPr>
      <t>ILS</t>
    </r>
  </si>
  <si>
    <r>
      <rPr>
        <sz val="10.5"/>
        <color theme="1"/>
        <rFont val="Calibri"/>
        <family val="2"/>
      </rPr>
      <t>Nouveau shekel israélien</t>
    </r>
  </si>
  <si>
    <t>2611</t>
  </si>
  <si>
    <t>Tungstène (2611)</t>
  </si>
  <si>
    <t>Tungstène (2611), volume</t>
  </si>
  <si>
    <t>Géorgie du Sud et les Îles Sandwich du Sud</t>
  </si>
  <si>
    <t>GS</t>
  </si>
  <si>
    <t>SGS</t>
  </si>
  <si>
    <t>239</t>
  </si>
  <si>
    <r>
      <rPr>
        <sz val="10.5"/>
        <color theme="1"/>
        <rFont val="Calibri"/>
        <family val="2"/>
      </rPr>
      <t>IMP</t>
    </r>
  </si>
  <si>
    <r>
      <rPr>
        <sz val="10.5"/>
        <color theme="1"/>
        <rFont val="Calibri"/>
        <family val="2"/>
      </rPr>
      <t>Livre de l’Île de Man</t>
    </r>
  </si>
  <si>
    <t>2612</t>
  </si>
  <si>
    <t>Uranium ou thorium (2612)</t>
  </si>
  <si>
    <t>Uranium ou thorium (2612), volume</t>
  </si>
  <si>
    <t>Ghana</t>
  </si>
  <si>
    <t>GH</t>
  </si>
  <si>
    <t>GHA</t>
  </si>
  <si>
    <t>288</t>
  </si>
  <si>
    <t>GHS</t>
  </si>
  <si>
    <t>Cedi ghanéen</t>
  </si>
  <si>
    <r>
      <rPr>
        <sz val="10.5"/>
        <color theme="1"/>
        <rFont val="Calibri"/>
        <family val="2"/>
      </rPr>
      <t>INR</t>
    </r>
  </si>
  <si>
    <r>
      <rPr>
        <sz val="10.5"/>
        <color theme="1"/>
        <rFont val="Calibri"/>
        <family val="2"/>
      </rPr>
      <t>Roupie indienne</t>
    </r>
  </si>
  <si>
    <t>2608</t>
  </si>
  <si>
    <t>Zinc (2608)</t>
  </si>
  <si>
    <t>Zinc (2608), volume</t>
  </si>
  <si>
    <t>Gibraltar</t>
  </si>
  <si>
    <t>GI</t>
  </si>
  <si>
    <t>GIB</t>
  </si>
  <si>
    <t>292</t>
  </si>
  <si>
    <t>GIP</t>
  </si>
  <si>
    <t>Livre de Gibraltar</t>
  </si>
  <si>
    <r>
      <rPr>
        <sz val="10.5"/>
        <color theme="1"/>
        <rFont val="Calibri"/>
        <family val="2"/>
      </rPr>
      <t>IQD</t>
    </r>
  </si>
  <si>
    <r>
      <rPr>
        <sz val="10.5"/>
        <color theme="1"/>
        <rFont val="Calibri"/>
        <family val="2"/>
      </rPr>
      <t>Dinar irakien</t>
    </r>
  </si>
  <si>
    <t>Pierres gemmes (précieuses ou fines) autres que les diamants (7103)</t>
  </si>
  <si>
    <t>Pierres gemmes (précieuses ou fines) autres que les diamants (7103), volume</t>
  </si>
  <si>
    <t>Grèce</t>
  </si>
  <si>
    <t>GR</t>
  </si>
  <si>
    <t>GRC</t>
  </si>
  <si>
    <t>300</t>
  </si>
  <si>
    <r>
      <rPr>
        <sz val="10.5"/>
        <color theme="1"/>
        <rFont val="Calibri"/>
        <family val="2"/>
      </rPr>
      <t>IRR</t>
    </r>
  </si>
  <si>
    <r>
      <rPr>
        <sz val="10.5"/>
        <color theme="1"/>
        <rFont val="Calibri"/>
        <family val="2"/>
      </rPr>
      <t>Rial iranien</t>
    </r>
  </si>
  <si>
    <t>Grenade</t>
  </si>
  <si>
    <t>GD</t>
  </si>
  <si>
    <t>GRD</t>
  </si>
  <si>
    <t>308</t>
  </si>
  <si>
    <r>
      <rPr>
        <sz val="10.5"/>
        <color theme="1"/>
        <rFont val="Calibri"/>
        <family val="2"/>
      </rPr>
      <t>ISK</t>
    </r>
  </si>
  <si>
    <r>
      <rPr>
        <sz val="10.5"/>
        <color theme="1"/>
        <rFont val="Calibri"/>
        <family val="2"/>
      </rPr>
      <t>Couronne islandaise</t>
    </r>
  </si>
  <si>
    <t>Groenland</t>
  </si>
  <si>
    <t>GL</t>
  </si>
  <si>
    <t>GRL</t>
  </si>
  <si>
    <t>304</t>
  </si>
  <si>
    <r>
      <rPr>
        <sz val="10.5"/>
        <color theme="1"/>
        <rFont val="Calibri"/>
        <family val="2"/>
      </rPr>
      <t>JEP</t>
    </r>
  </si>
  <si>
    <r>
      <rPr>
        <sz val="10.5"/>
        <color theme="1"/>
        <rFont val="Calibri"/>
        <family val="2"/>
      </rPr>
      <t>Livre de Jersey</t>
    </r>
  </si>
  <si>
    <t>Guadeloupe</t>
  </si>
  <si>
    <t>GP</t>
  </si>
  <si>
    <t>GLP</t>
  </si>
  <si>
    <t>312</t>
  </si>
  <si>
    <r>
      <rPr>
        <sz val="10.5"/>
        <color theme="1"/>
        <rFont val="Calibri"/>
        <family val="2"/>
      </rPr>
      <t>JMD</t>
    </r>
  </si>
  <si>
    <r>
      <rPr>
        <sz val="10.5"/>
        <color theme="1"/>
        <rFont val="Calibri"/>
        <family val="2"/>
      </rPr>
      <t>Dollar de la Jamaïque</t>
    </r>
  </si>
  <si>
    <t>Guam</t>
  </si>
  <si>
    <t>GU</t>
  </si>
  <si>
    <t>GUM</t>
  </si>
  <si>
    <t>316</t>
  </si>
  <si>
    <r>
      <rPr>
        <sz val="10.5"/>
        <color theme="1"/>
        <rFont val="Calibri"/>
        <family val="2"/>
      </rPr>
      <t>JOD</t>
    </r>
  </si>
  <si>
    <r>
      <rPr>
        <sz val="10.5"/>
        <color theme="1"/>
        <rFont val="Calibri"/>
        <family val="2"/>
      </rPr>
      <t>Dinar jordanien</t>
    </r>
  </si>
  <si>
    <t>Guatemala</t>
  </si>
  <si>
    <t>GT</t>
  </si>
  <si>
    <t>GTM</t>
  </si>
  <si>
    <t>320</t>
  </si>
  <si>
    <t>GTQ</t>
  </si>
  <si>
    <t>Quetzal guatémaltèque</t>
  </si>
  <si>
    <r>
      <rPr>
        <sz val="10.5"/>
        <color theme="1"/>
        <rFont val="Calibri"/>
        <family val="2"/>
      </rPr>
      <t>JPY</t>
    </r>
  </si>
  <si>
    <r>
      <rPr>
        <sz val="10.5"/>
        <color theme="1"/>
        <rFont val="Calibri"/>
        <family val="2"/>
      </rPr>
      <t>Yen japonais</t>
    </r>
  </si>
  <si>
    <t>Guernesey</t>
  </si>
  <si>
    <t>GG</t>
  </si>
  <si>
    <t>GGY</t>
  </si>
  <si>
    <t>831</t>
  </si>
  <si>
    <t>GGP</t>
  </si>
  <si>
    <t>Livre</t>
  </si>
  <si>
    <r>
      <rPr>
        <sz val="10.5"/>
        <color theme="1"/>
        <rFont val="Calibri"/>
        <family val="2"/>
      </rPr>
      <t>KES</t>
    </r>
  </si>
  <si>
    <r>
      <rPr>
        <sz val="10.5"/>
        <color theme="1"/>
        <rFont val="Calibri"/>
        <family val="2"/>
      </rPr>
      <t>Shilling kenyan</t>
    </r>
  </si>
  <si>
    <t>Guinée</t>
  </si>
  <si>
    <t>GN</t>
  </si>
  <si>
    <t>GIN</t>
  </si>
  <si>
    <t>324</t>
  </si>
  <si>
    <t>GNF</t>
  </si>
  <si>
    <t>Franc guinéen</t>
  </si>
  <si>
    <r>
      <rPr>
        <sz val="10.5"/>
        <color theme="1"/>
        <rFont val="Calibri"/>
        <family val="2"/>
      </rPr>
      <t>KGS</t>
    </r>
  </si>
  <si>
    <r>
      <rPr>
        <sz val="10.5"/>
        <color theme="1"/>
        <rFont val="Calibri"/>
        <family val="2"/>
      </rPr>
      <t>Sum kirghize</t>
    </r>
  </si>
  <si>
    <t>Guinée équatoriale</t>
  </si>
  <si>
    <t>GQ</t>
  </si>
  <si>
    <t>GNQ</t>
  </si>
  <si>
    <t>226</t>
  </si>
  <si>
    <r>
      <rPr>
        <sz val="10.5"/>
        <color theme="1"/>
        <rFont val="Calibri"/>
        <family val="2"/>
      </rPr>
      <t>KHR</t>
    </r>
  </si>
  <si>
    <r>
      <rPr>
        <sz val="10.5"/>
        <color theme="1"/>
        <rFont val="Calibri"/>
        <family val="2"/>
      </rPr>
      <t>Riel cambodgien</t>
    </r>
  </si>
  <si>
    <t>Guinée-Bissau</t>
  </si>
  <si>
    <t>GW</t>
  </si>
  <si>
    <t>GNB</t>
  </si>
  <si>
    <t>624</t>
  </si>
  <si>
    <r>
      <rPr>
        <sz val="10.5"/>
        <color theme="1"/>
        <rFont val="Calibri"/>
        <family val="2"/>
      </rPr>
      <t>KMF</t>
    </r>
  </si>
  <si>
    <r>
      <rPr>
        <sz val="10.5"/>
        <color theme="1"/>
        <rFont val="Calibri"/>
        <family val="2"/>
      </rPr>
      <t>Franc comorien</t>
    </r>
  </si>
  <si>
    <t>Guyana</t>
  </si>
  <si>
    <t>GY</t>
  </si>
  <si>
    <t>GUY</t>
  </si>
  <si>
    <t>328</t>
  </si>
  <si>
    <t>GYD</t>
  </si>
  <si>
    <t>Dollar guyanais</t>
  </si>
  <si>
    <r>
      <rPr>
        <sz val="10.5"/>
        <color theme="1"/>
        <rFont val="Calibri"/>
        <family val="2"/>
      </rPr>
      <t>KPW</t>
    </r>
  </si>
  <si>
    <r>
      <rPr>
        <sz val="10.5"/>
        <color theme="1"/>
        <rFont val="Calibri"/>
        <family val="2"/>
      </rPr>
      <t>Won nord-coréen</t>
    </r>
  </si>
  <si>
    <t>Guyane française</t>
  </si>
  <si>
    <t>GF</t>
  </si>
  <si>
    <t>GUF</t>
  </si>
  <si>
    <t>254</t>
  </si>
  <si>
    <r>
      <rPr>
        <sz val="10.5"/>
        <color theme="1"/>
        <rFont val="Calibri"/>
        <family val="2"/>
      </rPr>
      <t>KRW</t>
    </r>
  </si>
  <si>
    <r>
      <rPr>
        <sz val="10.5"/>
        <color theme="1"/>
        <rFont val="Calibri"/>
        <family val="2"/>
      </rPr>
      <t>Won sud-coréen</t>
    </r>
  </si>
  <si>
    <t>Haïti</t>
  </si>
  <si>
    <t>HT</t>
  </si>
  <si>
    <t>HTI</t>
  </si>
  <si>
    <t>332</t>
  </si>
  <si>
    <t>HTG</t>
  </si>
  <si>
    <t>Gourde haïtienne</t>
  </si>
  <si>
    <r>
      <rPr>
        <sz val="10.5"/>
        <color theme="1"/>
        <rFont val="Calibri"/>
        <family val="2"/>
      </rPr>
      <t>KWD</t>
    </r>
  </si>
  <si>
    <t>Dinar koweitien</t>
  </si>
  <si>
    <t>Honduras</t>
  </si>
  <si>
    <t>HN</t>
  </si>
  <si>
    <t>HND</t>
  </si>
  <si>
    <t>340</t>
  </si>
  <si>
    <t>HNL</t>
  </si>
  <si>
    <t>Lempira hondurien</t>
  </si>
  <si>
    <r>
      <rPr>
        <sz val="10.5"/>
        <color theme="1"/>
        <rFont val="Calibri"/>
        <family val="2"/>
      </rPr>
      <t>KYD</t>
    </r>
  </si>
  <si>
    <r>
      <rPr>
        <sz val="10.5"/>
        <color theme="1"/>
        <rFont val="Calibri"/>
        <family val="2"/>
      </rPr>
      <t>Dollar des Îles Caïman</t>
    </r>
  </si>
  <si>
    <t>Hong Kong</t>
  </si>
  <si>
    <t>HK</t>
  </si>
  <si>
    <t>HKG</t>
  </si>
  <si>
    <t>344</t>
  </si>
  <si>
    <t>HKD</t>
  </si>
  <si>
    <r>
      <rPr>
        <sz val="10.5"/>
        <color theme="1"/>
        <rFont val="Calibri"/>
        <family val="2"/>
      </rPr>
      <t>KZT</t>
    </r>
  </si>
  <si>
    <r>
      <rPr>
        <sz val="10.5"/>
        <color theme="1"/>
        <rFont val="Calibri"/>
        <family val="2"/>
      </rPr>
      <t>Tenge kazakh</t>
    </r>
  </si>
  <si>
    <t>Hongrie</t>
  </si>
  <si>
    <t>HU</t>
  </si>
  <si>
    <t>HUN</t>
  </si>
  <si>
    <t>348</t>
  </si>
  <si>
    <t>HUF</t>
  </si>
  <si>
    <t>Forint hongrois</t>
  </si>
  <si>
    <r>
      <rPr>
        <sz val="10.5"/>
        <color theme="1"/>
        <rFont val="Calibri"/>
        <family val="2"/>
      </rPr>
      <t>LAK</t>
    </r>
  </si>
  <si>
    <r>
      <rPr>
        <sz val="10.5"/>
        <color theme="1"/>
        <rFont val="Calibri"/>
        <family val="2"/>
      </rPr>
      <t>Kip laotien</t>
    </r>
  </si>
  <si>
    <t>Île de Man</t>
  </si>
  <si>
    <t>IM</t>
  </si>
  <si>
    <t>IMN</t>
  </si>
  <si>
    <t>833</t>
  </si>
  <si>
    <t>IMP</t>
  </si>
  <si>
    <t>Livre de l’Île de Man</t>
  </si>
  <si>
    <r>
      <rPr>
        <sz val="10.5"/>
        <color theme="1"/>
        <rFont val="Calibri"/>
        <family val="2"/>
      </rPr>
      <t>LBP</t>
    </r>
  </si>
  <si>
    <r>
      <rPr>
        <sz val="10.5"/>
        <color theme="1"/>
        <rFont val="Calibri"/>
        <family val="2"/>
      </rPr>
      <t>Livre libanaise</t>
    </r>
  </si>
  <si>
    <t>Île de Noël</t>
  </si>
  <si>
    <t>CX</t>
  </si>
  <si>
    <t>CXR</t>
  </si>
  <si>
    <t>162</t>
  </si>
  <si>
    <r>
      <rPr>
        <sz val="10.5"/>
        <color theme="1"/>
        <rFont val="Calibri"/>
        <family val="2"/>
      </rPr>
      <t>LKR</t>
    </r>
  </si>
  <si>
    <r>
      <rPr>
        <sz val="10.5"/>
        <color theme="1"/>
        <rFont val="Calibri"/>
        <family val="2"/>
      </rPr>
      <t>Roupie du Sri Lanka</t>
    </r>
  </si>
  <si>
    <t>Îles Féroé</t>
  </si>
  <si>
    <t>FO</t>
  </si>
  <si>
    <t>FRO</t>
  </si>
  <si>
    <t>234</t>
  </si>
  <si>
    <r>
      <rPr>
        <sz val="10.5"/>
        <color theme="1"/>
        <rFont val="Calibri"/>
        <family val="2"/>
      </rPr>
      <t>LRD</t>
    </r>
  </si>
  <si>
    <r>
      <rPr>
        <sz val="10.5"/>
        <color theme="1"/>
        <rFont val="Calibri"/>
        <family val="2"/>
      </rPr>
      <t>Dollar du Libéria</t>
    </r>
  </si>
  <si>
    <t>Îles Heard et McDonald</t>
  </si>
  <si>
    <t>HM</t>
  </si>
  <si>
    <t>HMD</t>
  </si>
  <si>
    <t>334</t>
  </si>
  <si>
    <r>
      <rPr>
        <sz val="10.5"/>
        <color theme="1"/>
        <rFont val="Calibri"/>
        <family val="2"/>
      </rPr>
      <t>LSL</t>
    </r>
  </si>
  <si>
    <r>
      <rPr>
        <sz val="10.5"/>
        <color theme="1"/>
        <rFont val="Calibri"/>
        <family val="2"/>
      </rPr>
      <t>Loti du Lesotho</t>
    </r>
  </si>
  <si>
    <t>Îles Keeling</t>
  </si>
  <si>
    <t>CC</t>
  </si>
  <si>
    <t>CCK</t>
  </si>
  <si>
    <t>166</t>
  </si>
  <si>
    <r>
      <rPr>
        <sz val="10.5"/>
        <color theme="1"/>
        <rFont val="Calibri"/>
        <family val="2"/>
      </rPr>
      <t>LYD</t>
    </r>
  </si>
  <si>
    <r>
      <rPr>
        <sz val="10.5"/>
        <color theme="1"/>
        <rFont val="Calibri"/>
        <family val="2"/>
      </rPr>
      <t>Dinar libyen</t>
    </r>
  </si>
  <si>
    <t>Îles Marianne septentrionales</t>
  </si>
  <si>
    <t>MP</t>
  </si>
  <si>
    <t>MNP</t>
  </si>
  <si>
    <t>580</t>
  </si>
  <si>
    <r>
      <rPr>
        <sz val="10.5"/>
        <color theme="1"/>
        <rFont val="Calibri"/>
        <family val="2"/>
      </rPr>
      <t>MAD</t>
    </r>
  </si>
  <si>
    <r>
      <rPr>
        <sz val="10.5"/>
        <color theme="1"/>
        <rFont val="Calibri"/>
        <family val="2"/>
      </rPr>
      <t>Dirham marocain</t>
    </r>
  </si>
  <si>
    <t>Îles Marshall</t>
  </si>
  <si>
    <t>MH</t>
  </si>
  <si>
    <t>MHL</t>
  </si>
  <si>
    <t>584</t>
  </si>
  <si>
    <r>
      <rPr>
        <sz val="10.5"/>
        <color theme="1"/>
        <rFont val="Calibri"/>
        <family val="2"/>
      </rPr>
      <t>MDL</t>
    </r>
  </si>
  <si>
    <r>
      <rPr>
        <sz val="10.5"/>
        <color theme="1"/>
        <rFont val="Calibri"/>
        <family val="2"/>
      </rPr>
      <t>Leu moldave</t>
    </r>
  </si>
  <si>
    <t>Îles Norfolk</t>
  </si>
  <si>
    <t>NF</t>
  </si>
  <si>
    <t>NFK</t>
  </si>
  <si>
    <t>574</t>
  </si>
  <si>
    <r>
      <rPr>
        <sz val="10.5"/>
        <color theme="1"/>
        <rFont val="Calibri"/>
        <family val="2"/>
      </rPr>
      <t>MGA</t>
    </r>
  </si>
  <si>
    <r>
      <rPr>
        <sz val="10.5"/>
        <color theme="1"/>
        <rFont val="Calibri"/>
        <family val="2"/>
      </rPr>
      <t>Ariary malgache</t>
    </r>
  </si>
  <si>
    <t>Îles Salomon</t>
  </si>
  <si>
    <t>KY</t>
  </si>
  <si>
    <t>CYM</t>
  </si>
  <si>
    <t>136</t>
  </si>
  <si>
    <t>KYD</t>
  </si>
  <si>
    <t>Dollar des Îles Caïman</t>
  </si>
  <si>
    <r>
      <rPr>
        <sz val="10.5"/>
        <color theme="1"/>
        <rFont val="Calibri"/>
        <family val="2"/>
      </rPr>
      <t>MKD</t>
    </r>
  </si>
  <si>
    <r>
      <rPr>
        <sz val="10.5"/>
        <color theme="1"/>
        <rFont val="Calibri"/>
        <family val="2"/>
      </rPr>
      <t>Denar macédonien</t>
    </r>
  </si>
  <si>
    <t>SB</t>
  </si>
  <si>
    <t>SLB</t>
  </si>
  <si>
    <t>90</t>
  </si>
  <si>
    <t>SBD</t>
  </si>
  <si>
    <t>Dollar des Îles Salomon</t>
  </si>
  <si>
    <r>
      <rPr>
        <sz val="10.5"/>
        <color theme="1"/>
        <rFont val="Calibri"/>
        <family val="2"/>
      </rPr>
      <t>MMK</t>
    </r>
  </si>
  <si>
    <r>
      <rPr>
        <sz val="10.5"/>
        <color theme="1"/>
        <rFont val="Calibri"/>
        <family val="2"/>
      </rPr>
      <t>Kyat birman</t>
    </r>
  </si>
  <si>
    <t>Îles Svalbard et Jan Mayen</t>
  </si>
  <si>
    <t>SJ</t>
  </si>
  <si>
    <t>SJM</t>
  </si>
  <si>
    <t>744</t>
  </si>
  <si>
    <r>
      <rPr>
        <sz val="10.5"/>
        <color theme="1"/>
        <rFont val="Calibri"/>
        <family val="2"/>
      </rPr>
      <t>MNT</t>
    </r>
  </si>
  <si>
    <r>
      <rPr>
        <sz val="10.5"/>
        <color theme="1"/>
        <rFont val="Calibri"/>
        <family val="2"/>
      </rPr>
      <t>Tugrik mongole</t>
    </r>
  </si>
  <si>
    <t>Îles Turques et Caïques</t>
  </si>
  <si>
    <t>TC</t>
  </si>
  <si>
    <t>TCA</t>
  </si>
  <si>
    <t>796</t>
  </si>
  <si>
    <r>
      <rPr>
        <sz val="10.5"/>
        <color theme="1"/>
        <rFont val="Calibri"/>
        <family val="2"/>
      </rPr>
      <t>MOP</t>
    </r>
  </si>
  <si>
    <r>
      <rPr>
        <sz val="10.5"/>
        <color theme="1"/>
        <rFont val="Calibri"/>
        <family val="2"/>
      </rPr>
      <t>Patca de Macao</t>
    </r>
  </si>
  <si>
    <t>Îles Vierges britanniques</t>
  </si>
  <si>
    <t>VG</t>
  </si>
  <si>
    <t>VGB</t>
  </si>
  <si>
    <t>92</t>
  </si>
  <si>
    <r>
      <rPr>
        <sz val="10.5"/>
        <color theme="1"/>
        <rFont val="Calibri"/>
        <family val="2"/>
      </rPr>
      <t>MRO</t>
    </r>
  </si>
  <si>
    <r>
      <rPr>
        <sz val="10.5"/>
        <color theme="1"/>
        <rFont val="Calibri"/>
        <family val="2"/>
      </rPr>
      <t>Ouguiya mauritanien</t>
    </r>
  </si>
  <si>
    <t>Îles Vierges, États-Unis</t>
  </si>
  <si>
    <t>VI</t>
  </si>
  <si>
    <t>VIR</t>
  </si>
  <si>
    <t>850</t>
  </si>
  <si>
    <r>
      <rPr>
        <sz val="10.5"/>
        <color theme="1"/>
        <rFont val="Calibri"/>
        <family val="2"/>
      </rPr>
      <t>MUR</t>
    </r>
  </si>
  <si>
    <r>
      <rPr>
        <sz val="10.5"/>
        <color theme="1"/>
        <rFont val="Calibri"/>
        <family val="2"/>
      </rPr>
      <t>Roupie mauricienne</t>
    </r>
  </si>
  <si>
    <t>Îles Wallis et Futuna</t>
  </si>
  <si>
    <t>WF</t>
  </si>
  <si>
    <t>WLF</t>
  </si>
  <si>
    <t>876</t>
  </si>
  <si>
    <r>
      <rPr>
        <sz val="10.5"/>
        <color theme="1"/>
        <rFont val="Calibri"/>
        <family val="2"/>
      </rPr>
      <t>MVR</t>
    </r>
  </si>
  <si>
    <r>
      <rPr>
        <sz val="10.5"/>
        <color theme="1"/>
        <rFont val="Calibri"/>
        <family val="2"/>
      </rPr>
      <t>Rufiyaa des Maldives</t>
    </r>
  </si>
  <si>
    <t>Îles Åland</t>
  </si>
  <si>
    <t>AX</t>
  </si>
  <si>
    <t>ALA</t>
  </si>
  <si>
    <t>248</t>
  </si>
  <si>
    <r>
      <rPr>
        <sz val="10.5"/>
        <color theme="1"/>
        <rFont val="Calibri"/>
        <family val="2"/>
      </rPr>
      <t>MWK</t>
    </r>
  </si>
  <si>
    <r>
      <rPr>
        <sz val="10.5"/>
        <color theme="1"/>
        <rFont val="Calibri"/>
        <family val="2"/>
      </rPr>
      <t>Kwacha du Malawi</t>
    </r>
  </si>
  <si>
    <t>Inde</t>
  </si>
  <si>
    <t>IN</t>
  </si>
  <si>
    <t>IND</t>
  </si>
  <si>
    <t>356</t>
  </si>
  <si>
    <t>INR</t>
  </si>
  <si>
    <t>Roupie indienne</t>
  </si>
  <si>
    <r>
      <rPr>
        <sz val="10.5"/>
        <color theme="1"/>
        <rFont val="Calibri"/>
        <family val="2"/>
      </rPr>
      <t>MXN</t>
    </r>
  </si>
  <si>
    <r>
      <rPr>
        <sz val="10.5"/>
        <color theme="1"/>
        <rFont val="Calibri"/>
        <family val="2"/>
      </rPr>
      <t>Peso mexicain</t>
    </r>
  </si>
  <si>
    <t>Indonésie</t>
  </si>
  <si>
    <t>ID</t>
  </si>
  <si>
    <t>IDN</t>
  </si>
  <si>
    <t>360</t>
  </si>
  <si>
    <t>IDR</t>
  </si>
  <si>
    <t>Roupie indonésienne</t>
  </si>
  <si>
    <r>
      <rPr>
        <sz val="10.5"/>
        <color theme="1"/>
        <rFont val="Calibri"/>
        <family val="2"/>
      </rPr>
      <t>MYR</t>
    </r>
  </si>
  <si>
    <r>
      <rPr>
        <sz val="10.5"/>
        <color theme="1"/>
        <rFont val="Calibri"/>
        <family val="2"/>
      </rPr>
      <t>Ringgit malais</t>
    </r>
  </si>
  <si>
    <t>Irak</t>
  </si>
  <si>
    <t>IQ</t>
  </si>
  <si>
    <t>IRQ</t>
  </si>
  <si>
    <t>368</t>
  </si>
  <si>
    <t>IQD</t>
  </si>
  <si>
    <t>Dinar irakien</t>
  </si>
  <si>
    <r>
      <rPr>
        <sz val="10.5"/>
        <color theme="1"/>
        <rFont val="Calibri"/>
        <family val="2"/>
      </rPr>
      <t>MZN</t>
    </r>
  </si>
  <si>
    <r>
      <rPr>
        <sz val="10.5"/>
        <color theme="1"/>
        <rFont val="Calibri"/>
        <family val="2"/>
      </rPr>
      <t>Metical mozambicain</t>
    </r>
  </si>
  <si>
    <t>Iran</t>
  </si>
  <si>
    <t>IR</t>
  </si>
  <si>
    <t>IRN</t>
  </si>
  <si>
    <t>364</t>
  </si>
  <si>
    <t>IRR</t>
  </si>
  <si>
    <t>Rial iranien</t>
  </si>
  <si>
    <r>
      <rPr>
        <sz val="10.5"/>
        <color theme="1"/>
        <rFont val="Calibri"/>
        <family val="2"/>
      </rPr>
      <t>NAD</t>
    </r>
  </si>
  <si>
    <r>
      <rPr>
        <sz val="10.5"/>
        <color theme="1"/>
        <rFont val="Calibri"/>
        <family val="2"/>
      </rPr>
      <t>Dollar namibien</t>
    </r>
  </si>
  <si>
    <t>Irlande</t>
  </si>
  <si>
    <t>IE</t>
  </si>
  <si>
    <t>IRL</t>
  </si>
  <si>
    <t>372</t>
  </si>
  <si>
    <r>
      <rPr>
        <sz val="10.5"/>
        <color theme="1"/>
        <rFont val="Calibri"/>
        <family val="2"/>
      </rPr>
      <t>NGN</t>
    </r>
  </si>
  <si>
    <r>
      <rPr>
        <sz val="10.5"/>
        <color theme="1"/>
        <rFont val="Calibri"/>
        <family val="2"/>
      </rPr>
      <t>Naira  nigérian</t>
    </r>
  </si>
  <si>
    <t>Islande</t>
  </si>
  <si>
    <t>IS</t>
  </si>
  <si>
    <t>ISL</t>
  </si>
  <si>
    <t>352</t>
  </si>
  <si>
    <t>ISK</t>
  </si>
  <si>
    <t>Couronne islandaise</t>
  </si>
  <si>
    <r>
      <rPr>
        <sz val="10.5"/>
        <color theme="1"/>
        <rFont val="Calibri"/>
        <family val="2"/>
      </rPr>
      <t>NIO</t>
    </r>
  </si>
  <si>
    <r>
      <rPr>
        <sz val="10.5"/>
        <color theme="1"/>
        <rFont val="Calibri"/>
        <family val="2"/>
      </rPr>
      <t xml:space="preserve">Cordoba oro nicaraguayen </t>
    </r>
  </si>
  <si>
    <t>Israël</t>
  </si>
  <si>
    <t>IL</t>
  </si>
  <si>
    <t>ISR</t>
  </si>
  <si>
    <t>376</t>
  </si>
  <si>
    <t>ILS</t>
  </si>
  <si>
    <t>Nouveau shekel israélien</t>
  </si>
  <si>
    <r>
      <rPr>
        <sz val="10.5"/>
        <color theme="1"/>
        <rFont val="Calibri"/>
        <family val="2"/>
      </rPr>
      <t>NOK</t>
    </r>
  </si>
  <si>
    <r>
      <rPr>
        <sz val="10.5"/>
        <color theme="1"/>
        <rFont val="Calibri"/>
        <family val="2"/>
      </rPr>
      <t>Couronne norvégienne</t>
    </r>
  </si>
  <si>
    <t>Italie</t>
  </si>
  <si>
    <t>IT</t>
  </si>
  <si>
    <t>ITA</t>
  </si>
  <si>
    <t>380</t>
  </si>
  <si>
    <r>
      <rPr>
        <sz val="10.5"/>
        <color theme="1"/>
        <rFont val="Calibri"/>
        <family val="2"/>
      </rPr>
      <t>NPR</t>
    </r>
  </si>
  <si>
    <r>
      <rPr>
        <sz val="10.5"/>
        <color theme="1"/>
        <rFont val="Calibri"/>
        <family val="2"/>
      </rPr>
      <t>Roupie népalaise</t>
    </r>
  </si>
  <si>
    <t>Jamaïque</t>
  </si>
  <si>
    <t>JM</t>
  </si>
  <si>
    <t>JAM</t>
  </si>
  <si>
    <t>388</t>
  </si>
  <si>
    <t>JMD</t>
  </si>
  <si>
    <t>Dollar de la Jamaïque</t>
  </si>
  <si>
    <r>
      <rPr>
        <sz val="10.5"/>
        <color theme="1"/>
        <rFont val="Calibri"/>
        <family val="2"/>
      </rPr>
      <t>NZD</t>
    </r>
  </si>
  <si>
    <r>
      <rPr>
        <sz val="10.5"/>
        <color theme="1"/>
        <rFont val="Calibri"/>
        <family val="2"/>
      </rPr>
      <t>Dollar néo-zélandais</t>
    </r>
  </si>
  <si>
    <t>Japon</t>
  </si>
  <si>
    <t>JP</t>
  </si>
  <si>
    <t>JPN</t>
  </si>
  <si>
    <t>392</t>
  </si>
  <si>
    <t>JPY</t>
  </si>
  <si>
    <t>Yen japonais</t>
  </si>
  <si>
    <r>
      <rPr>
        <sz val="10.5"/>
        <color theme="1"/>
        <rFont val="Calibri"/>
        <family val="2"/>
      </rPr>
      <t>OMR</t>
    </r>
  </si>
  <si>
    <r>
      <rPr>
        <sz val="10.5"/>
        <color theme="1"/>
        <rFont val="Calibri"/>
        <family val="2"/>
      </rPr>
      <t>Rial omanais</t>
    </r>
  </si>
  <si>
    <t>Jersey</t>
  </si>
  <si>
    <t>JE</t>
  </si>
  <si>
    <t>JEY</t>
  </si>
  <si>
    <t>832</t>
  </si>
  <si>
    <t>JEP</t>
  </si>
  <si>
    <t>Livre de Jersey</t>
  </si>
  <si>
    <r>
      <rPr>
        <sz val="10.5"/>
        <color theme="1"/>
        <rFont val="Calibri"/>
        <family val="2"/>
      </rPr>
      <t>PAB</t>
    </r>
  </si>
  <si>
    <t>Balboa panaméen</t>
  </si>
  <si>
    <t>Jordanie</t>
  </si>
  <si>
    <t>JO</t>
  </si>
  <si>
    <t>JOR</t>
  </si>
  <si>
    <t>400</t>
  </si>
  <si>
    <t>JOD</t>
  </si>
  <si>
    <t>Dinar jordanien</t>
  </si>
  <si>
    <r>
      <rPr>
        <sz val="10.5"/>
        <color theme="1"/>
        <rFont val="Calibri"/>
        <family val="2"/>
      </rPr>
      <t>PEN</t>
    </r>
  </si>
  <si>
    <r>
      <rPr>
        <sz val="10.5"/>
        <color theme="1"/>
        <rFont val="Calibri"/>
        <family val="2"/>
      </rPr>
      <t>Sol péruvien</t>
    </r>
  </si>
  <si>
    <t>Kazakhstan</t>
  </si>
  <si>
    <t>KZ</t>
  </si>
  <si>
    <t>KAZ</t>
  </si>
  <si>
    <t>398</t>
  </si>
  <si>
    <t>KZT</t>
  </si>
  <si>
    <t>Tenge kazakh</t>
  </si>
  <si>
    <r>
      <rPr>
        <sz val="10.5"/>
        <color theme="1"/>
        <rFont val="Calibri"/>
        <family val="2"/>
      </rPr>
      <t>PGK</t>
    </r>
  </si>
  <si>
    <t>Kina de Papouasie-Nouvelle-Guinée</t>
  </si>
  <si>
    <t>Kenya</t>
  </si>
  <si>
    <t>KE</t>
  </si>
  <si>
    <t>KEN</t>
  </si>
  <si>
    <t>404</t>
  </si>
  <si>
    <t>KES</t>
  </si>
  <si>
    <t>Shilling kenyan</t>
  </si>
  <si>
    <r>
      <rPr>
        <sz val="10.5"/>
        <color theme="1"/>
        <rFont val="Calibri"/>
        <family val="2"/>
      </rPr>
      <t>PHP</t>
    </r>
  </si>
  <si>
    <r>
      <rPr>
        <sz val="10.5"/>
        <color theme="1"/>
        <rFont val="Calibri"/>
        <family val="2"/>
      </rPr>
      <t>Peso philippin</t>
    </r>
  </si>
  <si>
    <t>Kiribati</t>
  </si>
  <si>
    <t>KI</t>
  </si>
  <si>
    <t>KIR</t>
  </si>
  <si>
    <t>296</t>
  </si>
  <si>
    <r>
      <rPr>
        <sz val="10.5"/>
        <color theme="1"/>
        <rFont val="Calibri"/>
        <family val="2"/>
      </rPr>
      <t>PKR</t>
    </r>
  </si>
  <si>
    <r>
      <rPr>
        <sz val="10.5"/>
        <color theme="1"/>
        <rFont val="Calibri"/>
        <family val="2"/>
      </rPr>
      <t>Roupie pakistanaise</t>
    </r>
  </si>
  <si>
    <t>Kosovo</t>
  </si>
  <si>
    <t>XK</t>
  </si>
  <si>
    <t>XKX</t>
  </si>
  <si>
    <t>-</t>
  </si>
  <si>
    <r>
      <rPr>
        <sz val="10.5"/>
        <color theme="1"/>
        <rFont val="Calibri"/>
        <family val="2"/>
      </rPr>
      <t>PLN</t>
    </r>
  </si>
  <si>
    <r>
      <rPr>
        <sz val="10.5"/>
        <color theme="1"/>
        <rFont val="Calibri"/>
        <family val="2"/>
      </rPr>
      <t>Zloty polonais</t>
    </r>
  </si>
  <si>
    <t>Koweït</t>
  </si>
  <si>
    <t>KW</t>
  </si>
  <si>
    <t>KWT</t>
  </si>
  <si>
    <t>414</t>
  </si>
  <si>
    <t>KWD</t>
  </si>
  <si>
    <r>
      <rPr>
        <sz val="10.5"/>
        <color theme="1"/>
        <rFont val="Calibri"/>
        <family val="2"/>
      </rPr>
      <t>PYG</t>
    </r>
  </si>
  <si>
    <r>
      <rPr>
        <sz val="10.5"/>
        <color theme="1"/>
        <rFont val="Calibri"/>
        <family val="2"/>
      </rPr>
      <t>Guarani paraguayen</t>
    </r>
  </si>
  <si>
    <t>Lesotho</t>
  </si>
  <si>
    <t>LS</t>
  </si>
  <si>
    <t>LSO</t>
  </si>
  <si>
    <t>426</t>
  </si>
  <si>
    <t>LSL</t>
  </si>
  <si>
    <t>Loti du Lesotho</t>
  </si>
  <si>
    <r>
      <rPr>
        <sz val="10.5"/>
        <color theme="1"/>
        <rFont val="Calibri"/>
        <family val="2"/>
      </rPr>
      <t>QAR</t>
    </r>
  </si>
  <si>
    <t>Riyal du Qatar</t>
  </si>
  <si>
    <t>Lettonie</t>
  </si>
  <si>
    <t>LV</t>
  </si>
  <si>
    <t>LVA</t>
  </si>
  <si>
    <t>428</t>
  </si>
  <si>
    <r>
      <rPr>
        <sz val="10.5"/>
        <color theme="1"/>
        <rFont val="Calibri"/>
        <family val="2"/>
      </rPr>
      <t>RON</t>
    </r>
  </si>
  <si>
    <r>
      <rPr>
        <sz val="10.5"/>
        <color theme="1"/>
        <rFont val="Calibri"/>
        <family val="2"/>
      </rPr>
      <t>Leu roumain</t>
    </r>
  </si>
  <si>
    <t>Liban</t>
  </si>
  <si>
    <t>LB</t>
  </si>
  <si>
    <t>LBN</t>
  </si>
  <si>
    <t>422</t>
  </si>
  <si>
    <t>LBP</t>
  </si>
  <si>
    <t>Livre libanaise</t>
  </si>
  <si>
    <r>
      <rPr>
        <sz val="10.5"/>
        <color theme="1"/>
        <rFont val="Calibri"/>
        <family val="2"/>
      </rPr>
      <t>RSD</t>
    </r>
  </si>
  <si>
    <r>
      <rPr>
        <sz val="10.5"/>
        <color theme="1"/>
        <rFont val="Calibri"/>
        <family val="2"/>
      </rPr>
      <t>Dinar serbe</t>
    </r>
  </si>
  <si>
    <t>Libéria</t>
  </si>
  <si>
    <t>LR</t>
  </si>
  <si>
    <t>LBR</t>
  </si>
  <si>
    <t>430</t>
  </si>
  <si>
    <t>LRD</t>
  </si>
  <si>
    <t>Dollar du Libéria</t>
  </si>
  <si>
    <r>
      <rPr>
        <sz val="10.5"/>
        <color theme="1"/>
        <rFont val="Calibri"/>
        <family val="2"/>
      </rPr>
      <t>RUB</t>
    </r>
  </si>
  <si>
    <r>
      <rPr>
        <sz val="10.5"/>
        <color theme="1"/>
        <rFont val="Calibri"/>
        <family val="2"/>
      </rPr>
      <t>Rouble russe</t>
    </r>
  </si>
  <si>
    <t>Libye</t>
  </si>
  <si>
    <t>LY</t>
  </si>
  <si>
    <t>LBY</t>
  </si>
  <si>
    <t>434</t>
  </si>
  <si>
    <t>LYD</t>
  </si>
  <si>
    <t>Dinar libyen</t>
  </si>
  <si>
    <r>
      <rPr>
        <sz val="10.5"/>
        <color theme="1"/>
        <rFont val="Calibri"/>
        <family val="2"/>
      </rPr>
      <t>RWF</t>
    </r>
  </si>
  <si>
    <r>
      <rPr>
        <sz val="10.5"/>
        <color theme="1"/>
        <rFont val="Calibri"/>
        <family val="2"/>
      </rPr>
      <t>Franc rwandais</t>
    </r>
  </si>
  <si>
    <t>Liechtenstein</t>
  </si>
  <si>
    <t>LI</t>
  </si>
  <si>
    <t>LIE</t>
  </si>
  <si>
    <t>438</t>
  </si>
  <si>
    <t>CHF</t>
  </si>
  <si>
    <t>Franc suisse</t>
  </si>
  <si>
    <r>
      <rPr>
        <sz val="10.5"/>
        <color theme="1"/>
        <rFont val="Calibri"/>
        <family val="2"/>
      </rPr>
      <t>SAR</t>
    </r>
  </si>
  <si>
    <r>
      <rPr>
        <sz val="10.5"/>
        <color theme="1"/>
        <rFont val="Calibri"/>
        <family val="2"/>
      </rPr>
      <t>Rial saoudite</t>
    </r>
  </si>
  <si>
    <t>Lituanie</t>
  </si>
  <si>
    <t>LT</t>
  </si>
  <si>
    <t>LTU</t>
  </si>
  <si>
    <t>440</t>
  </si>
  <si>
    <r>
      <rPr>
        <sz val="10.5"/>
        <color theme="1"/>
        <rFont val="Calibri"/>
        <family val="2"/>
      </rPr>
      <t>SBD</t>
    </r>
  </si>
  <si>
    <r>
      <rPr>
        <sz val="10.5"/>
        <color theme="1"/>
        <rFont val="Calibri"/>
        <family val="2"/>
      </rPr>
      <t>Dollar des Îles Salomon</t>
    </r>
  </si>
  <si>
    <t>Luxembourg</t>
  </si>
  <si>
    <t>LU</t>
  </si>
  <si>
    <t>LUX</t>
  </si>
  <si>
    <t>442</t>
  </si>
  <si>
    <r>
      <rPr>
        <sz val="10.5"/>
        <color theme="1"/>
        <rFont val="Calibri"/>
        <family val="2"/>
      </rPr>
      <t>SCR</t>
    </r>
  </si>
  <si>
    <r>
      <rPr>
        <sz val="10.5"/>
        <color theme="1"/>
        <rFont val="Calibri"/>
        <family val="2"/>
      </rPr>
      <t>Roupie seychelloise</t>
    </r>
  </si>
  <si>
    <t>Macao</t>
  </si>
  <si>
    <t>MO</t>
  </si>
  <si>
    <t>MAC</t>
  </si>
  <si>
    <t>446</t>
  </si>
  <si>
    <t>MOP</t>
  </si>
  <si>
    <t>Patca de Macao</t>
  </si>
  <si>
    <r>
      <rPr>
        <sz val="10.5"/>
        <color theme="1"/>
        <rFont val="Calibri"/>
        <family val="2"/>
      </rPr>
      <t>SDG</t>
    </r>
  </si>
  <si>
    <r>
      <rPr>
        <sz val="10.5"/>
        <color theme="1"/>
        <rFont val="Calibri"/>
        <family val="2"/>
      </rPr>
      <t>Livre soudanaise</t>
    </r>
  </si>
  <si>
    <t>Macédoine</t>
  </si>
  <si>
    <t>MK</t>
  </si>
  <si>
    <t>MKD</t>
  </si>
  <si>
    <t>807</t>
  </si>
  <si>
    <t>Denar macédonien</t>
  </si>
  <si>
    <r>
      <rPr>
        <sz val="10.5"/>
        <color theme="1"/>
        <rFont val="Calibri"/>
        <family val="2"/>
      </rPr>
      <t>SEK</t>
    </r>
  </si>
  <si>
    <r>
      <rPr>
        <sz val="10.5"/>
        <color theme="1"/>
        <rFont val="Calibri"/>
        <family val="2"/>
      </rPr>
      <t>Couronne suédoise</t>
    </r>
  </si>
  <si>
    <t>Madagascar</t>
  </si>
  <si>
    <t>MG</t>
  </si>
  <si>
    <t>MDG</t>
  </si>
  <si>
    <t>450</t>
  </si>
  <si>
    <t>MGA</t>
  </si>
  <si>
    <t>Ariary malgache</t>
  </si>
  <si>
    <r>
      <rPr>
        <sz val="10.5"/>
        <color theme="1"/>
        <rFont val="Calibri"/>
        <family val="2"/>
      </rPr>
      <t>SGD</t>
    </r>
  </si>
  <si>
    <r>
      <rPr>
        <sz val="10.5"/>
        <color theme="1"/>
        <rFont val="Calibri"/>
        <family val="2"/>
      </rPr>
      <t>Dollar de Singapour</t>
    </r>
  </si>
  <si>
    <t>Malaisie</t>
  </si>
  <si>
    <t>MY</t>
  </si>
  <si>
    <t>MYS</t>
  </si>
  <si>
    <t>458</t>
  </si>
  <si>
    <t>MYR</t>
  </si>
  <si>
    <t>Ringgit malais</t>
  </si>
  <si>
    <r>
      <rPr>
        <sz val="10.5"/>
        <color theme="1"/>
        <rFont val="Calibri"/>
        <family val="2"/>
      </rPr>
      <t>SHP</t>
    </r>
  </si>
  <si>
    <r>
      <rPr>
        <sz val="10.5"/>
        <color theme="1"/>
        <rFont val="Calibri"/>
        <family val="2"/>
      </rPr>
      <t>Livre de Saint Hélène</t>
    </r>
  </si>
  <si>
    <t>Malawi</t>
  </si>
  <si>
    <t>MW</t>
  </si>
  <si>
    <t>MWI</t>
  </si>
  <si>
    <t>454</t>
  </si>
  <si>
    <t>MWK</t>
  </si>
  <si>
    <t>Kwacha du Malawi</t>
  </si>
  <si>
    <r>
      <rPr>
        <sz val="10.5"/>
        <color theme="1"/>
        <rFont val="Calibri"/>
        <family val="2"/>
      </rPr>
      <t>SLL</t>
    </r>
  </si>
  <si>
    <r>
      <rPr>
        <sz val="10.5"/>
        <color theme="1"/>
        <rFont val="Calibri"/>
        <family val="2"/>
      </rPr>
      <t>Leone sierra-léonaise</t>
    </r>
  </si>
  <si>
    <t>Maldives</t>
  </si>
  <si>
    <t>MV</t>
  </si>
  <si>
    <t>MDV</t>
  </si>
  <si>
    <t>462</t>
  </si>
  <si>
    <t>MVR</t>
  </si>
  <si>
    <t>Rufiyaa des Maldives</t>
  </si>
  <si>
    <r>
      <rPr>
        <sz val="10.5"/>
        <color theme="1"/>
        <rFont val="Calibri"/>
        <family val="2"/>
      </rPr>
      <t>SOS</t>
    </r>
  </si>
  <si>
    <t>Shilling somalien</t>
  </si>
  <si>
    <t>Mali</t>
  </si>
  <si>
    <t>ML</t>
  </si>
  <si>
    <t>MLI</t>
  </si>
  <si>
    <t>466</t>
  </si>
  <si>
    <r>
      <rPr>
        <sz val="10.5"/>
        <color theme="1"/>
        <rFont val="Calibri"/>
        <family val="2"/>
      </rPr>
      <t>SRD</t>
    </r>
  </si>
  <si>
    <r>
      <rPr>
        <sz val="10.5"/>
        <color theme="1"/>
        <rFont val="Calibri"/>
        <family val="2"/>
      </rPr>
      <t>Dollar du Suriname</t>
    </r>
  </si>
  <si>
    <t>Malouines</t>
  </si>
  <si>
    <t>FK</t>
  </si>
  <si>
    <t>FLK</t>
  </si>
  <si>
    <t>238</t>
  </si>
  <si>
    <t>FKP</t>
  </si>
  <si>
    <t>Livre des Malouines</t>
  </si>
  <si>
    <r>
      <rPr>
        <sz val="10.5"/>
        <color theme="1"/>
        <rFont val="Calibri"/>
        <family val="2"/>
      </rPr>
      <t>SSP</t>
    </r>
  </si>
  <si>
    <r>
      <rPr>
        <sz val="10.5"/>
        <color theme="1"/>
        <rFont val="Calibri"/>
        <family val="2"/>
      </rPr>
      <t>Livre sud-soudanaise</t>
    </r>
  </si>
  <si>
    <t>Malte</t>
  </si>
  <si>
    <t>MT</t>
  </si>
  <si>
    <t>MLT</t>
  </si>
  <si>
    <t>470</t>
  </si>
  <si>
    <r>
      <rPr>
        <sz val="10.5"/>
        <color theme="1"/>
        <rFont val="Calibri"/>
        <family val="2"/>
      </rPr>
      <t>STD</t>
    </r>
  </si>
  <si>
    <r>
      <rPr>
        <sz val="10.5"/>
        <color theme="1"/>
        <rFont val="Calibri"/>
        <family val="2"/>
      </rPr>
      <t>Dobra de Sao Tomé-et-Principe</t>
    </r>
  </si>
  <si>
    <t>Maroc</t>
  </si>
  <si>
    <t>MA</t>
  </si>
  <si>
    <t>MAR</t>
  </si>
  <si>
    <t>504</t>
  </si>
  <si>
    <t>MAD</t>
  </si>
  <si>
    <t>Dirham marocain</t>
  </si>
  <si>
    <r>
      <rPr>
        <sz val="10.5"/>
        <color theme="1"/>
        <rFont val="Calibri"/>
        <family val="2"/>
      </rPr>
      <t>SYP</t>
    </r>
  </si>
  <si>
    <r>
      <rPr>
        <sz val="10.5"/>
        <color theme="1"/>
        <rFont val="Calibri"/>
        <family val="2"/>
      </rPr>
      <t>Livre syrienne</t>
    </r>
  </si>
  <si>
    <t>Martinique</t>
  </si>
  <si>
    <t>MQ</t>
  </si>
  <si>
    <t>MTQ</t>
  </si>
  <si>
    <t>474</t>
  </si>
  <si>
    <r>
      <rPr>
        <sz val="10.5"/>
        <color theme="1"/>
        <rFont val="Calibri"/>
        <family val="2"/>
      </rPr>
      <t>SZL</t>
    </r>
  </si>
  <si>
    <r>
      <rPr>
        <sz val="10.5"/>
        <color theme="1"/>
        <rFont val="Calibri"/>
        <family val="2"/>
      </rPr>
      <t>Lilangeni swazi</t>
    </r>
  </si>
  <si>
    <t>Maurice</t>
  </si>
  <si>
    <t>MU</t>
  </si>
  <si>
    <t>MUS</t>
  </si>
  <si>
    <t>480</t>
  </si>
  <si>
    <t>MUR</t>
  </si>
  <si>
    <t>Roupie mauricienne</t>
  </si>
  <si>
    <r>
      <rPr>
        <sz val="10.5"/>
        <color theme="1"/>
        <rFont val="Calibri"/>
        <family val="2"/>
      </rPr>
      <t>THB</t>
    </r>
  </si>
  <si>
    <r>
      <rPr>
        <sz val="10.5"/>
        <color theme="1"/>
        <rFont val="Calibri"/>
        <family val="2"/>
      </rPr>
      <t>Baht thaïlandais</t>
    </r>
  </si>
  <si>
    <t>Mauritanie</t>
  </si>
  <si>
    <t>MR</t>
  </si>
  <si>
    <t>MRT</t>
  </si>
  <si>
    <t>478</t>
  </si>
  <si>
    <t>MRO</t>
  </si>
  <si>
    <t>Ouguiya mauritanien</t>
  </si>
  <si>
    <r>
      <rPr>
        <sz val="10.5"/>
        <color theme="1"/>
        <rFont val="Calibri"/>
        <family val="2"/>
      </rPr>
      <t>TJS</t>
    </r>
  </si>
  <si>
    <t>Tadjikistan</t>
  </si>
  <si>
    <t>Mayotte</t>
  </si>
  <si>
    <t>YT</t>
  </si>
  <si>
    <t>MYT</t>
  </si>
  <si>
    <t>175</t>
  </si>
  <si>
    <r>
      <rPr>
        <sz val="10.5"/>
        <color theme="1"/>
        <rFont val="Calibri"/>
        <family val="2"/>
      </rPr>
      <t>TMT</t>
    </r>
  </si>
  <si>
    <r>
      <rPr>
        <sz val="10.5"/>
        <color theme="1"/>
        <rFont val="Calibri"/>
        <family val="2"/>
      </rPr>
      <t>Nouveau manat turkmène</t>
    </r>
  </si>
  <si>
    <t>Mexique</t>
  </si>
  <si>
    <t>MX</t>
  </si>
  <si>
    <t>MEX</t>
  </si>
  <si>
    <t>484</t>
  </si>
  <si>
    <t>MXN</t>
  </si>
  <si>
    <t>Peso mexicain</t>
  </si>
  <si>
    <r>
      <rPr>
        <sz val="10.5"/>
        <color theme="1"/>
        <rFont val="Calibri"/>
        <family val="2"/>
      </rPr>
      <t>TND</t>
    </r>
  </si>
  <si>
    <r>
      <rPr>
        <sz val="10.5"/>
        <color theme="1"/>
        <rFont val="Calibri"/>
        <family val="2"/>
      </rPr>
      <t>Tunisie</t>
    </r>
  </si>
  <si>
    <t>Micronésie</t>
  </si>
  <si>
    <t>FM</t>
  </si>
  <si>
    <t>FSM</t>
  </si>
  <si>
    <t>583</t>
  </si>
  <si>
    <r>
      <rPr>
        <sz val="10.5"/>
        <color theme="1"/>
        <rFont val="Calibri"/>
        <family val="2"/>
      </rPr>
      <t>TOP</t>
    </r>
  </si>
  <si>
    <r>
      <rPr>
        <sz val="10.5"/>
        <color theme="1"/>
        <rFont val="Calibri"/>
        <family val="2"/>
      </rPr>
      <t>Pa’anga des Îles Tonga</t>
    </r>
  </si>
  <si>
    <t>Moldova</t>
  </si>
  <si>
    <t>MD</t>
  </si>
  <si>
    <t>MDA</t>
  </si>
  <si>
    <t>498</t>
  </si>
  <si>
    <t>MDL</t>
  </si>
  <si>
    <t>Leu moldave</t>
  </si>
  <si>
    <r>
      <rPr>
        <sz val="10.5"/>
        <color theme="1"/>
        <rFont val="Calibri"/>
        <family val="2"/>
      </rPr>
      <t>TRY</t>
    </r>
  </si>
  <si>
    <r>
      <rPr>
        <sz val="10.5"/>
        <color theme="1"/>
        <rFont val="Calibri"/>
        <family val="2"/>
      </rPr>
      <t>Lire turque</t>
    </r>
  </si>
  <si>
    <t>Monaco</t>
  </si>
  <si>
    <t>MC</t>
  </si>
  <si>
    <t>MCO</t>
  </si>
  <si>
    <t>492</t>
  </si>
  <si>
    <r>
      <rPr>
        <sz val="10.5"/>
        <color theme="1"/>
        <rFont val="Calibri"/>
        <family val="2"/>
      </rPr>
      <t>TTD</t>
    </r>
  </si>
  <si>
    <r>
      <rPr>
        <sz val="10.5"/>
        <color theme="1"/>
        <rFont val="Calibri"/>
        <family val="2"/>
      </rPr>
      <t>Dollar de Trinité-et-Tobago</t>
    </r>
  </si>
  <si>
    <t>Mongolie</t>
  </si>
  <si>
    <t>MN</t>
  </si>
  <si>
    <t>MNG</t>
  </si>
  <si>
    <t>496</t>
  </si>
  <si>
    <t>MNT</t>
  </si>
  <si>
    <t>Tugrik mongole</t>
  </si>
  <si>
    <r>
      <rPr>
        <sz val="10.5"/>
        <color theme="1"/>
        <rFont val="Calibri"/>
        <family val="2"/>
      </rPr>
      <t>TVD</t>
    </r>
  </si>
  <si>
    <r>
      <rPr>
        <sz val="10.5"/>
        <color theme="1"/>
        <rFont val="Calibri"/>
        <family val="2"/>
      </rPr>
      <t>Dollar de Tuvalu</t>
    </r>
  </si>
  <si>
    <t>Monténégro</t>
  </si>
  <si>
    <t>ME</t>
  </si>
  <si>
    <t>MNE</t>
  </si>
  <si>
    <t>499</t>
  </si>
  <si>
    <r>
      <rPr>
        <sz val="10.5"/>
        <color theme="1"/>
        <rFont val="Calibri"/>
        <family val="2"/>
      </rPr>
      <t>TWD</t>
    </r>
  </si>
  <si>
    <r>
      <rPr>
        <sz val="10.5"/>
        <color theme="1"/>
        <rFont val="Calibri"/>
        <family val="2"/>
      </rPr>
      <t>Nouveau dollar taïwanais</t>
    </r>
  </si>
  <si>
    <t>Montserrat</t>
  </si>
  <si>
    <t>MS</t>
  </si>
  <si>
    <t>MSR</t>
  </si>
  <si>
    <t>500</t>
  </si>
  <si>
    <r>
      <rPr>
        <sz val="10.5"/>
        <color theme="1"/>
        <rFont val="Calibri"/>
        <family val="2"/>
      </rPr>
      <t>TZS</t>
    </r>
  </si>
  <si>
    <r>
      <rPr>
        <sz val="10.5"/>
        <color theme="1"/>
        <rFont val="Calibri"/>
        <family val="2"/>
      </rPr>
      <t>Shilling tanzanien</t>
    </r>
  </si>
  <si>
    <t>Mozambique</t>
  </si>
  <si>
    <t>MZ</t>
  </si>
  <si>
    <t>MOZ</t>
  </si>
  <si>
    <t>508</t>
  </si>
  <si>
    <t>MZN</t>
  </si>
  <si>
    <t>Metical mozambicain</t>
  </si>
  <si>
    <r>
      <rPr>
        <sz val="10.5"/>
        <color theme="1"/>
        <rFont val="Calibri"/>
        <family val="2"/>
      </rPr>
      <t>UAH</t>
    </r>
  </si>
  <si>
    <r>
      <rPr>
        <sz val="10.5"/>
        <color theme="1"/>
        <rFont val="Calibri"/>
        <family val="2"/>
      </rPr>
      <t>Hryvnia ukrainien</t>
    </r>
  </si>
  <si>
    <t>Myanmar</t>
  </si>
  <si>
    <t>MM</t>
  </si>
  <si>
    <t>MMR</t>
  </si>
  <si>
    <t>104</t>
  </si>
  <si>
    <t>MMK</t>
  </si>
  <si>
    <t>Kyat birman</t>
  </si>
  <si>
    <r>
      <rPr>
        <sz val="10.5"/>
        <color theme="1"/>
        <rFont val="Calibri"/>
        <family val="2"/>
      </rPr>
      <t>UGX</t>
    </r>
  </si>
  <si>
    <r>
      <rPr>
        <sz val="10.5"/>
        <color theme="1"/>
        <rFont val="Calibri"/>
        <family val="2"/>
      </rPr>
      <t>Shilling ougandais</t>
    </r>
  </si>
  <si>
    <t>Namibie</t>
  </si>
  <si>
    <t>NA</t>
  </si>
  <si>
    <t>NAM</t>
  </si>
  <si>
    <t>516</t>
  </si>
  <si>
    <t>NAD</t>
  </si>
  <si>
    <t>Dollar namibien</t>
  </si>
  <si>
    <r>
      <rPr>
        <sz val="10.5"/>
        <color theme="1"/>
        <rFont val="Calibri"/>
        <family val="2"/>
      </rPr>
      <t>USD</t>
    </r>
  </si>
  <si>
    <r>
      <rPr>
        <sz val="10.5"/>
        <color theme="1"/>
        <rFont val="Calibri"/>
        <family val="2"/>
      </rPr>
      <t>Dollar des États-Unis</t>
    </r>
  </si>
  <si>
    <t>Nauru</t>
  </si>
  <si>
    <t>NR</t>
  </si>
  <si>
    <t>NRU</t>
  </si>
  <si>
    <t>520</t>
  </si>
  <si>
    <t>Népal</t>
  </si>
  <si>
    <t>NP</t>
  </si>
  <si>
    <t>NPL</t>
  </si>
  <si>
    <t>524</t>
  </si>
  <si>
    <t>NPR</t>
  </si>
  <si>
    <t>Roupie népalaise</t>
  </si>
  <si>
    <r>
      <rPr>
        <sz val="10.5"/>
        <color theme="1"/>
        <rFont val="Calibri"/>
        <family val="2"/>
      </rPr>
      <t>UYU</t>
    </r>
  </si>
  <si>
    <r>
      <rPr>
        <sz val="10.5"/>
        <color theme="1"/>
        <rFont val="Calibri"/>
        <family val="2"/>
      </rPr>
      <t xml:space="preserve">Peso uruguayen </t>
    </r>
  </si>
  <si>
    <t>Nicaragua</t>
  </si>
  <si>
    <t>NI</t>
  </si>
  <si>
    <t>NIC</t>
  </si>
  <si>
    <t>558</t>
  </si>
  <si>
    <t>NIO</t>
  </si>
  <si>
    <t xml:space="preserve">Cordoba oro nicaraguayen </t>
  </si>
  <si>
    <r>
      <rPr>
        <sz val="10.5"/>
        <color theme="1"/>
        <rFont val="Calibri"/>
        <family val="2"/>
      </rPr>
      <t>UZS</t>
    </r>
  </si>
  <si>
    <t>Sum ouzbèque</t>
  </si>
  <si>
    <t>Niger</t>
  </si>
  <si>
    <t>NE</t>
  </si>
  <si>
    <t>NER</t>
  </si>
  <si>
    <t>562</t>
  </si>
  <si>
    <r>
      <rPr>
        <sz val="10.5"/>
        <color theme="1"/>
        <rFont val="Calibri"/>
        <family val="2"/>
      </rPr>
      <t>VEF</t>
    </r>
  </si>
  <si>
    <t>Bolivar fuerte vénézuélien</t>
  </si>
  <si>
    <t>Nigeria</t>
  </si>
  <si>
    <t>NG</t>
  </si>
  <si>
    <t>NGA</t>
  </si>
  <si>
    <t>566</t>
  </si>
  <si>
    <t>NGN</t>
  </si>
  <si>
    <t>Naira  nigérian</t>
  </si>
  <si>
    <r>
      <rPr>
        <sz val="10.5"/>
        <color theme="1"/>
        <rFont val="Calibri"/>
        <family val="2"/>
      </rPr>
      <t>VND</t>
    </r>
  </si>
  <si>
    <r>
      <rPr>
        <sz val="10.5"/>
        <color theme="1"/>
        <rFont val="Calibri"/>
        <family val="2"/>
      </rPr>
      <t>Dong vietnamien</t>
    </r>
  </si>
  <si>
    <t>Niue</t>
  </si>
  <si>
    <t>NU</t>
  </si>
  <si>
    <t>NIU</t>
  </si>
  <si>
    <t>570</t>
  </si>
  <si>
    <r>
      <rPr>
        <sz val="10.5"/>
        <color theme="1"/>
        <rFont val="Calibri"/>
        <family val="2"/>
      </rPr>
      <t>VUV</t>
    </r>
  </si>
  <si>
    <r>
      <rPr>
        <sz val="10.5"/>
        <color theme="1"/>
        <rFont val="Calibri"/>
        <family val="2"/>
      </rPr>
      <t>Vatu de Vanuatu</t>
    </r>
  </si>
  <si>
    <t>Norvège</t>
  </si>
  <si>
    <t>NO</t>
  </si>
  <si>
    <t>NOR</t>
  </si>
  <si>
    <t>578</t>
  </si>
  <si>
    <t>NOK</t>
  </si>
  <si>
    <t>Couronne norvégienne</t>
  </si>
  <si>
    <r>
      <rPr>
        <sz val="10.5"/>
        <color theme="1"/>
        <rFont val="Calibri"/>
        <family val="2"/>
      </rPr>
      <t>WST</t>
    </r>
  </si>
  <si>
    <r>
      <rPr>
        <sz val="10.5"/>
        <color theme="1"/>
        <rFont val="Calibri"/>
        <family val="2"/>
      </rPr>
      <t>Tala de Samoa</t>
    </r>
  </si>
  <si>
    <t>Nouvelle Calédonie</t>
  </si>
  <si>
    <t>NC</t>
  </si>
  <si>
    <t>NCL</t>
  </si>
  <si>
    <t>540</t>
  </si>
  <si>
    <r>
      <rPr>
        <sz val="10.5"/>
        <color theme="1"/>
        <rFont val="Calibri"/>
        <family val="2"/>
      </rPr>
      <t>XAF</t>
    </r>
  </si>
  <si>
    <r>
      <rPr>
        <sz val="10.5"/>
        <color theme="1"/>
        <rFont val="Calibri"/>
        <family val="2"/>
      </rPr>
      <t>Franc CFA d’Afrique centrale</t>
    </r>
  </si>
  <si>
    <t>Nouvelle-Zélande</t>
  </si>
  <si>
    <t>NZ</t>
  </si>
  <si>
    <t>NZL</t>
  </si>
  <si>
    <t>554</t>
  </si>
  <si>
    <t>NZD</t>
  </si>
  <si>
    <t>Dollar néo-zélandaise</t>
  </si>
  <si>
    <r>
      <rPr>
        <sz val="10.5"/>
        <color theme="1"/>
        <rFont val="Calibri"/>
        <family val="2"/>
      </rPr>
      <t>XCD</t>
    </r>
  </si>
  <si>
    <r>
      <rPr>
        <sz val="10.5"/>
        <color theme="1"/>
        <rFont val="Calibri"/>
        <family val="2"/>
      </rPr>
      <t>Dollar des Caraïbes orientales</t>
    </r>
  </si>
  <si>
    <t>Oman</t>
  </si>
  <si>
    <t>OM</t>
  </si>
  <si>
    <t>OMN</t>
  </si>
  <si>
    <t>512</t>
  </si>
  <si>
    <t>OMR</t>
  </si>
  <si>
    <t>Rial omani</t>
  </si>
  <si>
    <r>
      <rPr>
        <sz val="10.5"/>
        <color theme="1"/>
        <rFont val="Calibri"/>
        <family val="2"/>
      </rPr>
      <t>XOF</t>
    </r>
  </si>
  <si>
    <r>
      <rPr>
        <sz val="10.5"/>
        <color theme="1"/>
        <rFont val="Calibri"/>
        <family val="2"/>
      </rPr>
      <t>Franc CFA d’Afrique de l’Ouest</t>
    </r>
  </si>
  <si>
    <t>Ouganda</t>
  </si>
  <si>
    <t>UG</t>
  </si>
  <si>
    <t>UGA</t>
  </si>
  <si>
    <t>800</t>
  </si>
  <si>
    <t>UGX</t>
  </si>
  <si>
    <t>Shilling ougandais</t>
  </si>
  <si>
    <r>
      <rPr>
        <sz val="10.5"/>
        <color theme="1"/>
        <rFont val="Calibri"/>
        <family val="2"/>
      </rPr>
      <t>YER</t>
    </r>
  </si>
  <si>
    <r>
      <rPr>
        <sz val="10.5"/>
        <color theme="1"/>
        <rFont val="Calibri"/>
        <family val="2"/>
      </rPr>
      <t>Rial yéménite</t>
    </r>
  </si>
  <si>
    <t>Ouzbékistan</t>
  </si>
  <si>
    <t>UZ</t>
  </si>
  <si>
    <t>UZB</t>
  </si>
  <si>
    <t>860</t>
  </si>
  <si>
    <t>UZS</t>
  </si>
  <si>
    <r>
      <rPr>
        <sz val="10.5"/>
        <color theme="1"/>
        <rFont val="Calibri"/>
        <family val="2"/>
      </rPr>
      <t>ZAR</t>
    </r>
  </si>
  <si>
    <r>
      <rPr>
        <sz val="10.5"/>
        <color theme="1"/>
        <rFont val="Calibri"/>
        <family val="2"/>
      </rPr>
      <t>Rand sud-africain</t>
    </r>
  </si>
  <si>
    <t>Pakistan</t>
  </si>
  <si>
    <t>PK</t>
  </si>
  <si>
    <t>PAK</t>
  </si>
  <si>
    <t>586</t>
  </si>
  <si>
    <t>PKR</t>
  </si>
  <si>
    <t>Roupie pakistanaise</t>
  </si>
  <si>
    <r>
      <rPr>
        <sz val="10.5"/>
        <color theme="1"/>
        <rFont val="Calibri"/>
        <family val="2"/>
      </rPr>
      <t>ZMW</t>
    </r>
  </si>
  <si>
    <r>
      <rPr>
        <sz val="10.5"/>
        <color theme="1"/>
        <rFont val="Calibri"/>
        <family val="2"/>
      </rPr>
      <t>Kwacha zambien</t>
    </r>
  </si>
  <si>
    <t>Palau</t>
  </si>
  <si>
    <t>PW</t>
  </si>
  <si>
    <t>PLW</t>
  </si>
  <si>
    <t>585</t>
  </si>
  <si>
    <t>Panama</t>
  </si>
  <si>
    <t>PA</t>
  </si>
  <si>
    <t>PAN</t>
  </si>
  <si>
    <t>591</t>
  </si>
  <si>
    <t>PAB</t>
  </si>
  <si>
    <t>Papouasie-Nouvelle-Guinée</t>
  </si>
  <si>
    <t>PG</t>
  </si>
  <si>
    <t>PNG</t>
  </si>
  <si>
    <t>598</t>
  </si>
  <si>
    <t>PGK</t>
  </si>
  <si>
    <t>Paraguay</t>
  </si>
  <si>
    <t>PY</t>
  </si>
  <si>
    <t>PRY</t>
  </si>
  <si>
    <t>600</t>
  </si>
  <si>
    <t>PYG</t>
  </si>
  <si>
    <t>Guarani paraguayen</t>
  </si>
  <si>
    <t>Pays-Bas</t>
  </si>
  <si>
    <t>NL</t>
  </si>
  <si>
    <t>NLD</t>
  </si>
  <si>
    <t>528</t>
  </si>
  <si>
    <t>Pérou</t>
  </si>
  <si>
    <t>PE</t>
  </si>
  <si>
    <t>PER</t>
  </si>
  <si>
    <t>604</t>
  </si>
  <si>
    <t>PEN</t>
  </si>
  <si>
    <t>Sol péruvien</t>
  </si>
  <si>
    <t>Philippines</t>
  </si>
  <si>
    <t>PH</t>
  </si>
  <si>
    <t>PHL</t>
  </si>
  <si>
    <t>608</t>
  </si>
  <si>
    <t>PHP</t>
  </si>
  <si>
    <t>Peso philippin</t>
  </si>
  <si>
    <t>Pitcairn</t>
  </si>
  <si>
    <t>PN</t>
  </si>
  <si>
    <t>PCN</t>
  </si>
  <si>
    <t>612</t>
  </si>
  <si>
    <t>Pologne</t>
  </si>
  <si>
    <t>PL</t>
  </si>
  <si>
    <t>POL</t>
  </si>
  <si>
    <t>616</t>
  </si>
  <si>
    <t>PLN</t>
  </si>
  <si>
    <t>Zloty polonais</t>
  </si>
  <si>
    <t>Polynésie française</t>
  </si>
  <si>
    <t>PF</t>
  </si>
  <si>
    <t>PYF</t>
  </si>
  <si>
    <t>258</t>
  </si>
  <si>
    <t>Porto Rico</t>
  </si>
  <si>
    <t>PR</t>
  </si>
  <si>
    <t>PRI</t>
  </si>
  <si>
    <t>630</t>
  </si>
  <si>
    <t>Portugal</t>
  </si>
  <si>
    <t>PT</t>
  </si>
  <si>
    <t>PRT</t>
  </si>
  <si>
    <t>620</t>
  </si>
  <si>
    <t>Qatar</t>
  </si>
  <si>
    <t>QA</t>
  </si>
  <si>
    <t>QAT</t>
  </si>
  <si>
    <t>634</t>
  </si>
  <si>
    <t>QAR</t>
  </si>
  <si>
    <t>Rial du Qatar</t>
  </si>
  <si>
    <t>CF</t>
  </si>
  <si>
    <t>CAF</t>
  </si>
  <si>
    <t>140</t>
  </si>
  <si>
    <t>République démocratique du Congo</t>
  </si>
  <si>
    <t>CD</t>
  </si>
  <si>
    <t>COD</t>
  </si>
  <si>
    <t>180</t>
  </si>
  <si>
    <t>CDF</t>
  </si>
  <si>
    <t>Franc congolais</t>
  </si>
  <si>
    <t>République dominicaine</t>
  </si>
  <si>
    <t>DO</t>
  </si>
  <si>
    <t>DOM</t>
  </si>
  <si>
    <t>214</t>
  </si>
  <si>
    <t>DOP</t>
  </si>
  <si>
    <t>Peso dominicain</t>
  </si>
  <si>
    <t>République du Congo</t>
  </si>
  <si>
    <t>CG</t>
  </si>
  <si>
    <t>COG</t>
  </si>
  <si>
    <t>178</t>
  </si>
  <si>
    <t>République kirghize</t>
  </si>
  <si>
    <t>KG</t>
  </si>
  <si>
    <t>KGZ</t>
  </si>
  <si>
    <t>417</t>
  </si>
  <si>
    <t>KGS</t>
  </si>
  <si>
    <t>Sum kirghize</t>
  </si>
  <si>
    <t>République tchèque</t>
  </si>
  <si>
    <t>CZ</t>
  </si>
  <si>
    <t>CZE</t>
  </si>
  <si>
    <t>203</t>
  </si>
  <si>
    <t>CZK</t>
  </si>
  <si>
    <t>Couronne tchèque</t>
  </si>
  <si>
    <t>Réunion</t>
  </si>
  <si>
    <t>RE</t>
  </si>
  <si>
    <t>REU</t>
  </si>
  <si>
    <t>638</t>
  </si>
  <si>
    <t>Roumanie</t>
  </si>
  <si>
    <t>RO</t>
  </si>
  <si>
    <t>ROU</t>
  </si>
  <si>
    <t>642</t>
  </si>
  <si>
    <t>RON</t>
  </si>
  <si>
    <t>Leu roumain</t>
  </si>
  <si>
    <t>Royaume-Uni</t>
  </si>
  <si>
    <t>GB</t>
  </si>
  <si>
    <t>GBR</t>
  </si>
  <si>
    <t>826</t>
  </si>
  <si>
    <t>GBP</t>
  </si>
  <si>
    <t>Livre sterling</t>
  </si>
  <si>
    <t>RPD du Laos</t>
  </si>
  <si>
    <t>LA</t>
  </si>
  <si>
    <t>LAO</t>
  </si>
  <si>
    <t>418</t>
  </si>
  <si>
    <t>LAK</t>
  </si>
  <si>
    <t>Kip laotien</t>
  </si>
  <si>
    <t>Rwanda</t>
  </si>
  <si>
    <t>RW</t>
  </si>
  <si>
    <t>RWA</t>
  </si>
  <si>
    <t>646</t>
  </si>
  <si>
    <t>RWF</t>
  </si>
  <si>
    <t>Franc rwandais</t>
  </si>
  <si>
    <t>Sahara occidental</t>
  </si>
  <si>
    <t>EH</t>
  </si>
  <si>
    <t>ESH</t>
  </si>
  <si>
    <t>732</t>
  </si>
  <si>
    <t>Saint Hélène</t>
  </si>
  <si>
    <t>SH</t>
  </si>
  <si>
    <t>SHN</t>
  </si>
  <si>
    <t>654</t>
  </si>
  <si>
    <t>SHP</t>
  </si>
  <si>
    <t>Livre de Saint Hélène</t>
  </si>
  <si>
    <t>Saint Kitts et Nevis</t>
  </si>
  <si>
    <t>KN</t>
  </si>
  <si>
    <t>KNA</t>
  </si>
  <si>
    <t>659</t>
  </si>
  <si>
    <t>Saint Marin</t>
  </si>
  <si>
    <t>SM</t>
  </si>
  <si>
    <t>SMR</t>
  </si>
  <si>
    <t>674</t>
  </si>
  <si>
    <t>Saint Pierre et Miquelon</t>
  </si>
  <si>
    <t>PM</t>
  </si>
  <si>
    <t>SPM</t>
  </si>
  <si>
    <t>666</t>
  </si>
  <si>
    <t>Saint Vincent et les Grenadines</t>
  </si>
  <si>
    <t>VC</t>
  </si>
  <si>
    <t>VCT</t>
  </si>
  <si>
    <t>670</t>
  </si>
  <si>
    <t>Saint-Barthélemy</t>
  </si>
  <si>
    <t>BL</t>
  </si>
  <si>
    <t>BLM</t>
  </si>
  <si>
    <t>652</t>
  </si>
  <si>
    <t>Sainte Lucie</t>
  </si>
  <si>
    <t>LC</t>
  </si>
  <si>
    <t>LCA</t>
  </si>
  <si>
    <t>662</t>
  </si>
  <si>
    <t>Saint-Martin</t>
  </si>
  <si>
    <t>MF</t>
  </si>
  <si>
    <t>MAF</t>
  </si>
  <si>
    <t>663</t>
  </si>
  <si>
    <t>Salvador</t>
  </si>
  <si>
    <t>SV</t>
  </si>
  <si>
    <t>SLV</t>
  </si>
  <si>
    <t>222</t>
  </si>
  <si>
    <t>Samoa</t>
  </si>
  <si>
    <t>WS</t>
  </si>
  <si>
    <t>WSM</t>
  </si>
  <si>
    <t>882</t>
  </si>
  <si>
    <t>WST</t>
  </si>
  <si>
    <t>Tala de Samoa</t>
  </si>
  <si>
    <t>Samoa américaines</t>
  </si>
  <si>
    <t>AS</t>
  </si>
  <si>
    <t>ASM</t>
  </si>
  <si>
    <t>16</t>
  </si>
  <si>
    <t>Sao Tomé-et-Principe</t>
  </si>
  <si>
    <t>ST</t>
  </si>
  <si>
    <t>STP</t>
  </si>
  <si>
    <t>678</t>
  </si>
  <si>
    <t>STD</t>
  </si>
  <si>
    <t>Dobra de Sao Tomé-et-Principe</t>
  </si>
  <si>
    <t>Sénégal</t>
  </si>
  <si>
    <t>SN</t>
  </si>
  <si>
    <t>SEN</t>
  </si>
  <si>
    <t>686</t>
  </si>
  <si>
    <t>Serbie</t>
  </si>
  <si>
    <t>RS</t>
  </si>
  <si>
    <t>SRB</t>
  </si>
  <si>
    <t>688</t>
  </si>
  <si>
    <t>RSD</t>
  </si>
  <si>
    <t>Dinar serbe</t>
  </si>
  <si>
    <t>Seychelles</t>
  </si>
  <si>
    <t>SC</t>
  </si>
  <si>
    <t>SYC</t>
  </si>
  <si>
    <t>690</t>
  </si>
  <si>
    <t>SCR</t>
  </si>
  <si>
    <t>Roupie seychelloise</t>
  </si>
  <si>
    <t>Sierra Leone</t>
  </si>
  <si>
    <t>SL</t>
  </si>
  <si>
    <t>SLE</t>
  </si>
  <si>
    <t>694</t>
  </si>
  <si>
    <t>SLL</t>
  </si>
  <si>
    <t>Leone sierra-léonais</t>
  </si>
  <si>
    <t>Singapour</t>
  </si>
  <si>
    <t>SG</t>
  </si>
  <si>
    <t>SGP</t>
  </si>
  <si>
    <t>702</t>
  </si>
  <si>
    <t>SGD</t>
  </si>
  <si>
    <t>Dollar de Singapour</t>
  </si>
  <si>
    <t>Slovaquie</t>
  </si>
  <si>
    <t>SK</t>
  </si>
  <si>
    <t>SVK</t>
  </si>
  <si>
    <t>703</t>
  </si>
  <si>
    <t>Slovénie</t>
  </si>
  <si>
    <t>SI</t>
  </si>
  <si>
    <t>SVN</t>
  </si>
  <si>
    <t>705</t>
  </si>
  <si>
    <t>Somalie</t>
  </si>
  <si>
    <t>SO</t>
  </si>
  <si>
    <t>SOM</t>
  </si>
  <si>
    <t>706</t>
  </si>
  <si>
    <t>SOS</t>
  </si>
  <si>
    <t>Soudan</t>
  </si>
  <si>
    <t>SD</t>
  </si>
  <si>
    <t>SDN</t>
  </si>
  <si>
    <t>736</t>
  </si>
  <si>
    <t>SDG</t>
  </si>
  <si>
    <t>Livre soudanaise</t>
  </si>
  <si>
    <t>Soudan du Sud</t>
  </si>
  <si>
    <t>SS</t>
  </si>
  <si>
    <t>SSD</t>
  </si>
  <si>
    <t>728</t>
  </si>
  <si>
    <t>SSP</t>
  </si>
  <si>
    <t>Livre sud-soudanaise</t>
  </si>
  <si>
    <t>Sri Lanka</t>
  </si>
  <si>
    <t>LK</t>
  </si>
  <si>
    <t>LKA</t>
  </si>
  <si>
    <t>144</t>
  </si>
  <si>
    <t>LKR</t>
  </si>
  <si>
    <t>Roupie du Sri Lanka</t>
  </si>
  <si>
    <t>Suède</t>
  </si>
  <si>
    <t>SE</t>
  </si>
  <si>
    <t>SWE</t>
  </si>
  <si>
    <t>752</t>
  </si>
  <si>
    <t>SEK</t>
  </si>
  <si>
    <t>Couronne suédoise</t>
  </si>
  <si>
    <t>Suisse</t>
  </si>
  <si>
    <t>CH</t>
  </si>
  <si>
    <t>CHE</t>
  </si>
  <si>
    <t>756</t>
  </si>
  <si>
    <t>Suriname</t>
  </si>
  <si>
    <t>SR</t>
  </si>
  <si>
    <t>SUR</t>
  </si>
  <si>
    <t>740</t>
  </si>
  <si>
    <t>SRD</t>
  </si>
  <si>
    <t>Dollar du Suriname</t>
  </si>
  <si>
    <t>Syrie</t>
  </si>
  <si>
    <t>SY</t>
  </si>
  <si>
    <t>SYR</t>
  </si>
  <si>
    <t>760</t>
  </si>
  <si>
    <t>SYP</t>
  </si>
  <si>
    <t>Livre syrienne</t>
  </si>
  <si>
    <t>TJ</t>
  </si>
  <si>
    <t>TJK</t>
  </si>
  <si>
    <t>762</t>
  </si>
  <si>
    <t>TJS</t>
  </si>
  <si>
    <t>Somoni tadjik</t>
  </si>
  <si>
    <t>Taïwan</t>
  </si>
  <si>
    <t>TW</t>
  </si>
  <si>
    <t>TWN</t>
  </si>
  <si>
    <t>158</t>
  </si>
  <si>
    <t>TWD</t>
  </si>
  <si>
    <t>Nouveau dollar taïwanais</t>
  </si>
  <si>
    <t>Tanzanie</t>
  </si>
  <si>
    <t>TZ</t>
  </si>
  <si>
    <t>TZA</t>
  </si>
  <si>
    <t>834</t>
  </si>
  <si>
    <t>TZS</t>
  </si>
  <si>
    <t>Shilling tanzanien</t>
  </si>
  <si>
    <t>Tchad</t>
  </si>
  <si>
    <t>TD</t>
  </si>
  <si>
    <t>TCD</t>
  </si>
  <si>
    <t>148</t>
  </si>
  <si>
    <t>Territoire britannique de l’océan Indien</t>
  </si>
  <si>
    <t>IO</t>
  </si>
  <si>
    <t>IOT</t>
  </si>
  <si>
    <t>86</t>
  </si>
  <si>
    <t>Territoire palestinien</t>
  </si>
  <si>
    <t>PS</t>
  </si>
  <si>
    <t>PSE</t>
  </si>
  <si>
    <t>275</t>
  </si>
  <si>
    <t>Territoires français australs</t>
  </si>
  <si>
    <t>TF</t>
  </si>
  <si>
    <t>ATF</t>
  </si>
  <si>
    <t>260</t>
  </si>
  <si>
    <t>Thaïlande</t>
  </si>
  <si>
    <t>TH</t>
  </si>
  <si>
    <t>THA</t>
  </si>
  <si>
    <t>764</t>
  </si>
  <si>
    <t>THB</t>
  </si>
  <si>
    <t>Baht thaïlandais</t>
  </si>
  <si>
    <t>Timor-Leste</t>
  </si>
  <si>
    <t>TL</t>
  </si>
  <si>
    <t>TLS</t>
  </si>
  <si>
    <t>626</t>
  </si>
  <si>
    <t>Togo</t>
  </si>
  <si>
    <t>TG</t>
  </si>
  <si>
    <t>TGO</t>
  </si>
  <si>
    <t>768</t>
  </si>
  <si>
    <t>Tokelau</t>
  </si>
  <si>
    <t>TK</t>
  </si>
  <si>
    <t>TKL</t>
  </si>
  <si>
    <t>772</t>
  </si>
  <si>
    <t>Tonga</t>
  </si>
  <si>
    <t>TO</t>
  </si>
  <si>
    <t>TON</t>
  </si>
  <si>
    <t>776</t>
  </si>
  <si>
    <t>TOP</t>
  </si>
  <si>
    <t>Pa’anga des Îles Tonga</t>
  </si>
  <si>
    <t>Trinité-et-Tobago</t>
  </si>
  <si>
    <t>TT</t>
  </si>
  <si>
    <t>TTO</t>
  </si>
  <si>
    <t>780</t>
  </si>
  <si>
    <t>TTD</t>
  </si>
  <si>
    <t>Dollar de Trinité-et-Tobago</t>
  </si>
  <si>
    <t>Tunisie</t>
  </si>
  <si>
    <t>TN</t>
  </si>
  <si>
    <t>TUN</t>
  </si>
  <si>
    <t>788</t>
  </si>
  <si>
    <t>TND</t>
  </si>
  <si>
    <t>Dinar tunisien</t>
  </si>
  <si>
    <t>Turkménistan</t>
  </si>
  <si>
    <t>TM</t>
  </si>
  <si>
    <t>TKM</t>
  </si>
  <si>
    <t>795</t>
  </si>
  <si>
    <t>TMT</t>
  </si>
  <si>
    <t>Nouveau manat turkmène</t>
  </si>
  <si>
    <t>Turquie</t>
  </si>
  <si>
    <t>TR</t>
  </si>
  <si>
    <t>TUR</t>
  </si>
  <si>
    <t>792</t>
  </si>
  <si>
    <t>TRY</t>
  </si>
  <si>
    <t>Lire turque</t>
  </si>
  <si>
    <t>Tuvalu</t>
  </si>
  <si>
    <t>TV</t>
  </si>
  <si>
    <t>TUV</t>
  </si>
  <si>
    <t>798</t>
  </si>
  <si>
    <t>TVD</t>
  </si>
  <si>
    <t>Dollar de Tuvalu</t>
  </si>
  <si>
    <t>Ukraine</t>
  </si>
  <si>
    <t>UA</t>
  </si>
  <si>
    <t>UKR</t>
  </si>
  <si>
    <t>804</t>
  </si>
  <si>
    <t>UAH</t>
  </si>
  <si>
    <t>Hryvnia ukrainien</t>
  </si>
  <si>
    <t>Uruguay</t>
  </si>
  <si>
    <t>UY</t>
  </si>
  <si>
    <t>URY</t>
  </si>
  <si>
    <t>858</t>
  </si>
  <si>
    <t>UYU</t>
  </si>
  <si>
    <t>Peso uruguayen</t>
  </si>
  <si>
    <t>Vanuatu</t>
  </si>
  <si>
    <t>VU</t>
  </si>
  <si>
    <t>VUT</t>
  </si>
  <si>
    <t>548</t>
  </si>
  <si>
    <t>VUV</t>
  </si>
  <si>
    <t>Vatu de Vanuatu</t>
  </si>
  <si>
    <t>Vatican</t>
  </si>
  <si>
    <t>VA</t>
  </si>
  <si>
    <t>VAT</t>
  </si>
  <si>
    <t>336</t>
  </si>
  <si>
    <t>Venezuela</t>
  </si>
  <si>
    <t>VE</t>
  </si>
  <si>
    <t>VEN</t>
  </si>
  <si>
    <t>862</t>
  </si>
  <si>
    <t>VEF</t>
  </si>
  <si>
    <t>Vietnam</t>
  </si>
  <si>
    <t>VN</t>
  </si>
  <si>
    <t>VNM</t>
  </si>
  <si>
    <t>704</t>
  </si>
  <si>
    <t>VND</t>
  </si>
  <si>
    <t>Dong vietnamien</t>
  </si>
  <si>
    <t>Yémen</t>
  </si>
  <si>
    <t>YE</t>
  </si>
  <si>
    <t>YEM</t>
  </si>
  <si>
    <t>887</t>
  </si>
  <si>
    <t>YER</t>
  </si>
  <si>
    <t>Rial yéménite</t>
  </si>
  <si>
    <t>Zambie</t>
  </si>
  <si>
    <t>ZM</t>
  </si>
  <si>
    <t>ZMB</t>
  </si>
  <si>
    <t>894</t>
  </si>
  <si>
    <t>ZMW</t>
  </si>
  <si>
    <t>Kwacha zambien</t>
  </si>
  <si>
    <t>Zimbabwe</t>
  </si>
  <si>
    <t>ZW</t>
  </si>
  <si>
    <t>ZWE</t>
  </si>
  <si>
    <t>716</t>
  </si>
  <si>
    <t>Rapport de cadrage</t>
  </si>
  <si>
    <t>Secton 2.1</t>
  </si>
  <si>
    <t>Section 2.2</t>
  </si>
  <si>
    <t>Section 2.4</t>
  </si>
  <si>
    <t>Section 2.5</t>
  </si>
  <si>
    <t>Section 3.1</t>
  </si>
  <si>
    <t>Section 3.2</t>
  </si>
  <si>
    <t>Section 3.3</t>
  </si>
  <si>
    <t>Section 4.4</t>
  </si>
  <si>
    <t>Section 4.9</t>
  </si>
  <si>
    <t>Section 6.1</t>
  </si>
  <si>
    <t>Section 6.4</t>
  </si>
  <si>
    <t>Karim Lourimi/Abdessalem Turki</t>
  </si>
  <si>
    <t>K.Lourimi@enerteam.tn/a.turki@enerteam.tn</t>
  </si>
  <si>
    <t>Section 2.6</t>
  </si>
  <si>
    <t>Section 2.6.1.3</t>
  </si>
  <si>
    <t>Groupement Enerteam &amp; CGIC</t>
  </si>
  <si>
    <t>https://itie-bf.bf/2022/05/19/%f0%9d%90%93%f0%9d%90%ab%f0%9d%90%a8%f0%9d%90%a2%f0%9d%90%ac%f0%9d%90%a2e%f0%9d%90%a6%f0%9d%90%9e-%f0%9d%90%af%f0%9d%90%9a%f0%9d%90%a5%f0%9d%90%a2%f0%9d%90%9d%f0%9d%90%9a%f0%9d%90%ad%f0%9d%90%a2-3/</t>
  </si>
  <si>
    <t>Le taux de change utilisé est celui trimestriel moyen de 2023 entre le FCFA et l’USD : 1 USD = 604,326 FCFA</t>
  </si>
  <si>
    <t>https://www.beac.int/wp-content/uploads/2024/08/RAPPORT-ANNUEL-BEAC-2023-08-08-24_compressed.pdf</t>
  </si>
  <si>
    <t xml:space="preserve">Les paiements désagrégés par projet représentent 98,63 % des paiements totaux du secteur extractif et 98,50 % des paiements liquidés par projet. </t>
  </si>
  <si>
    <t>https://itie-bf.bf/lois/</t>
  </si>
  <si>
    <t xml:space="preserve">46 octrois au niveau du secteur minier </t>
  </si>
  <si>
    <t>Aussi à travers le rapportage ITIE, Cf. annexe 38</t>
  </si>
  <si>
    <t>https://www.cadastreminier.bf/emc</t>
  </si>
  <si>
    <t>https://www.servicepublic.gov.bf/fiches/gouvernance-administrative-vente-et-abonnement-au-journal-officiel</t>
  </si>
  <si>
    <t>Non applicable</t>
  </si>
  <si>
    <t>https://rbe.gov.bf/</t>
  </si>
  <si>
    <t>registre électronique des bénéficiaires effectifs (RBE)</t>
  </si>
  <si>
    <t>Section 4.5</t>
  </si>
  <si>
    <t>Tuf</t>
  </si>
  <si>
    <t>Basalte</t>
  </si>
  <si>
    <t>http://www.cour-comptes.gov.bf/</t>
  </si>
  <si>
    <t>Section 6.1.2</t>
  </si>
  <si>
    <t>Section 6.1.1</t>
  </si>
  <si>
    <t>Nombre non disponible</t>
  </si>
  <si>
    <t>Direction Générale des Impôts (DGI)</t>
  </si>
  <si>
    <t>Direction Générale du Trésor et de la Comptabilité Publique (DGTCP)</t>
  </si>
  <si>
    <t xml:space="preserve">Direction Générale des Douanes (DGD) </t>
  </si>
  <si>
    <t>Fonds d'Intervention pour l'Environnement (FIE)</t>
  </si>
  <si>
    <t>Autres bénéficiaires (Paiements sociaux)</t>
  </si>
  <si>
    <t>Agence de l'eau</t>
  </si>
  <si>
    <t>Office National de Sécurisation des Sites Miniers (ONASSIM)</t>
  </si>
  <si>
    <t>Société d'Exploitation des Phosphates du Burkina (SEPB)</t>
  </si>
  <si>
    <t>Agence nationale des évaluations environnementales (ANEVE)</t>
  </si>
  <si>
    <t xml:space="preserve">Bureau des Mines et de la Géologie du Burkina (BUMIGEB) </t>
  </si>
  <si>
    <t>Iamgold Essakane SA</t>
  </si>
  <si>
    <t>Hounde Gold Operation SA</t>
  </si>
  <si>
    <t>Société des Mines de Sanbrado SA (SOMISA)</t>
  </si>
  <si>
    <t>Semafo Burkina Faso SA</t>
  </si>
  <si>
    <t>Bissa Gold SA</t>
  </si>
  <si>
    <t>Wahgnion Gold Operations SA</t>
  </si>
  <si>
    <t>Orezone Bombore SA</t>
  </si>
  <si>
    <t>Semafo Boungou SA</t>
  </si>
  <si>
    <t>Roxgold SANU SA</t>
  </si>
  <si>
    <t>Riverstone Karma SA</t>
  </si>
  <si>
    <t>Société des Mines de Taparko SA</t>
  </si>
  <si>
    <t>KIAKA SA</t>
  </si>
  <si>
    <t xml:space="preserve">Bouere-Dohoun gold operation SA </t>
  </si>
  <si>
    <t>Nordgold Samtenga SA</t>
  </si>
  <si>
    <t>Jilbey Burkina SARL</t>
  </si>
  <si>
    <t>Recettes de la SONASP</t>
  </si>
  <si>
    <t xml:space="preserve">ABC MINING </t>
  </si>
  <si>
    <t>ABDOUL ISMAEL OUEDRAOGO</t>
  </si>
  <si>
    <t xml:space="preserve">ACC RESSOURCES SARL </t>
  </si>
  <si>
    <t>ADAM GOLD</t>
  </si>
  <si>
    <t>ADAMA KIETEGA</t>
  </si>
  <si>
    <t>ADOLPH SOMDA</t>
  </si>
  <si>
    <t xml:space="preserve">AFRIC CARRIÈRES </t>
  </si>
  <si>
    <t>AFRIC CEMENTS 3</t>
  </si>
  <si>
    <t>AFRO TURK INATA SA</t>
  </si>
  <si>
    <t xml:space="preserve">AGGREKO INTERNATIONAL </t>
  </si>
  <si>
    <t xml:space="preserve">AGRI BIO SARL </t>
  </si>
  <si>
    <t>AKANON EMMANUEL KABOUI</t>
  </si>
  <si>
    <t>ALAIN ROGER PIERRE COEFE</t>
  </si>
  <si>
    <t xml:space="preserve">ALBOURY RESOURCES </t>
  </si>
  <si>
    <t xml:space="preserve">ALTCOM </t>
  </si>
  <si>
    <t>AMADE OUEDRAOGO</t>
  </si>
  <si>
    <t xml:space="preserve">AMP CENTER </t>
  </si>
  <si>
    <t>ANAISE AGNES MONE</t>
  </si>
  <si>
    <t xml:space="preserve">ASM ENGINEERING &amp; CONSULTING </t>
  </si>
  <si>
    <t>ASSERAMA SARL</t>
  </si>
  <si>
    <t xml:space="preserve">AVION GOLD BURKINA FASO </t>
  </si>
  <si>
    <t xml:space="preserve">AXELLE BUSINESS &amp; TRADING </t>
  </si>
  <si>
    <t>B2I SARL</t>
  </si>
  <si>
    <t>BADINI DAOUDA</t>
  </si>
  <si>
    <t>BAH YAYA DOLD TRADING</t>
  </si>
  <si>
    <t>BAZIE Mahama</t>
  </si>
  <si>
    <t xml:space="preserve">BELEMYIDA S.A </t>
  </si>
  <si>
    <t>BEREMWIDOUGOU/YAMEOGO Sidwagna Alice</t>
  </si>
  <si>
    <t>BG AFRICA SARL</t>
  </si>
  <si>
    <t>Bijouterie MANGUIRA LION D'OR</t>
  </si>
  <si>
    <t xml:space="preserve">BIRIMIAN DISCOVERY </t>
  </si>
  <si>
    <t xml:space="preserve">BIRIMIAN RESOURCES </t>
  </si>
  <si>
    <t xml:space="preserve">BISSA HOLDCO </t>
  </si>
  <si>
    <t>BOGNANA BERENGERE LARISSA</t>
  </si>
  <si>
    <t>BOUBOUCARI MOUSSA</t>
  </si>
  <si>
    <t>BOUBACAR SANOU</t>
  </si>
  <si>
    <t>BOUDO Aristide Jean Clément</t>
  </si>
  <si>
    <t>BOUKARY OUEDRAOGO</t>
  </si>
  <si>
    <t>BOURGOU SEBI</t>
  </si>
  <si>
    <t>BURED SARL</t>
  </si>
  <si>
    <t xml:space="preserve">BURKINA FASO GOLD </t>
  </si>
  <si>
    <t xml:space="preserve">BURKINA FASO GOLD EXPLORATION </t>
  </si>
  <si>
    <t xml:space="preserve">BURKINA GOLD SOUK </t>
  </si>
  <si>
    <t xml:space="preserve">BURKINA MINING COMPANY SA </t>
  </si>
  <si>
    <t>BURKINA RESOURCES SARL</t>
  </si>
  <si>
    <t>Bright Leader Empire Mining &amp; Energy</t>
  </si>
  <si>
    <t xml:space="preserve">CAMEL GOLD </t>
  </si>
  <si>
    <t xml:space="preserve">CARRIERE GENERALE DU BURKINA </t>
  </si>
  <si>
    <t>Carrières et Mines du Burkina</t>
  </si>
  <si>
    <t>Carrières Mines Travaux Publics BF sarl</t>
  </si>
  <si>
    <t xml:space="preserve">CHINA LONGFA </t>
  </si>
  <si>
    <t>China Yunhong International Holdings</t>
  </si>
  <si>
    <t xml:space="preserve">CIMBURKINA </t>
  </si>
  <si>
    <t xml:space="preserve">CIM-CARRIERE </t>
  </si>
  <si>
    <t>CIMAF (NAPALGA-SALAGUI)</t>
  </si>
  <si>
    <t>CIMAF (Souroukoudinga 1)</t>
  </si>
  <si>
    <t>CIMAF BURKINA FASO SA</t>
  </si>
  <si>
    <t>CIMAF(sourkoudinga 1)</t>
  </si>
  <si>
    <t xml:space="preserve">COGEB INTERNATIONAL S.A </t>
  </si>
  <si>
    <t>COMATRAP NORD EST</t>
  </si>
  <si>
    <t>COMATRAP NW</t>
  </si>
  <si>
    <t>COMPAORE Kiswendsida Nadège</t>
  </si>
  <si>
    <t xml:space="preserve">COMPAGNIE VILLAGEOISE D'EXPLOITATION MINIERE </t>
  </si>
  <si>
    <t xml:space="preserve">CONSTRUCTION &amp; EXPLORATION BURKINA </t>
  </si>
  <si>
    <t xml:space="preserve">COTEX MIN-KHA </t>
  </si>
  <si>
    <t>COVEMI</t>
  </si>
  <si>
    <t xml:space="preserve">DIAMOND CEMENT BURKINA SA </t>
  </si>
  <si>
    <t>DEME WENCESLAS Boinzemwendé</t>
  </si>
  <si>
    <t>DIASSO</t>
  </si>
  <si>
    <t>DONESSOUNE JEAN</t>
  </si>
  <si>
    <t xml:space="preserve">EBOMAF -SARL </t>
  </si>
  <si>
    <t>ECHA</t>
  </si>
  <si>
    <t xml:space="preserve">ELOHIM GOLD CORPORATION </t>
  </si>
  <si>
    <t xml:space="preserve">ESCALEDOR </t>
  </si>
  <si>
    <t xml:space="preserve">ESSAKANE EXPLORATION SARL </t>
  </si>
  <si>
    <t xml:space="preserve">ETIA MINING </t>
  </si>
  <si>
    <t xml:space="preserve">ETRUSCAN RESOURCES BURKINA FASO </t>
  </si>
  <si>
    <t>Etude maitre KONE Mariam</t>
  </si>
  <si>
    <t xml:space="preserve">ETYF &amp; TRADE </t>
  </si>
  <si>
    <t>EXMA</t>
  </si>
  <si>
    <t xml:space="preserve">FARAFINA RESSOURCES </t>
  </si>
  <si>
    <t xml:space="preserve">FASO GREENSTONE RESOURCES </t>
  </si>
  <si>
    <t xml:space="preserve">FASO MINES ET SERVICES </t>
  </si>
  <si>
    <t>FISA</t>
  </si>
  <si>
    <t>Garantie Service sarl (KORO II)</t>
  </si>
  <si>
    <t xml:space="preserve">GENIUS AFRICA INTERNATIONAL </t>
  </si>
  <si>
    <t xml:space="preserve">GEOTEAM EXPLOITATION COMPANY </t>
  </si>
  <si>
    <t xml:space="preserve">GLOBAL MANUTENTION ET SERVICE </t>
  </si>
  <si>
    <t xml:space="preserve">GLOBALEX MINING </t>
  </si>
  <si>
    <t xml:space="preserve">GLOBEX CONSTRUCTION </t>
  </si>
  <si>
    <t xml:space="preserve">GOLD SQUARE RESOURCES </t>
  </si>
  <si>
    <t>GOLD TRADE COMPAGNY</t>
  </si>
  <si>
    <t>GOLDEN HAND SA</t>
  </si>
  <si>
    <t xml:space="preserve">GOLDEN RIM RESSOURCES BURKINA </t>
  </si>
  <si>
    <t xml:space="preserve">GREAT WALL ROCK MINING LIMITED </t>
  </si>
  <si>
    <t>Groupe Filcan International sarl</t>
  </si>
  <si>
    <t xml:space="preserve">GRYPHON MINERALS BURKINA FASO </t>
  </si>
  <si>
    <t>HAMBRA GOLD</t>
  </si>
  <si>
    <t xml:space="preserve">HIGH RIVER GOLD EXPLORATION </t>
  </si>
  <si>
    <t xml:space="preserve">HOUME GROUP POUR LE DEVELOPPEMENT </t>
  </si>
  <si>
    <t xml:space="preserve">HOUNDE EXPLORATION BF SARL </t>
  </si>
  <si>
    <t xml:space="preserve">IAMGOLD BURKINA EXPLORATION </t>
  </si>
  <si>
    <t>ILBOUDO ADAMA</t>
  </si>
  <si>
    <t xml:space="preserve">ILIOS AFRIQUE </t>
  </si>
  <si>
    <t>IMMOREX</t>
  </si>
  <si>
    <t>IRIA NASIROU</t>
  </si>
  <si>
    <t xml:space="preserve">KABORE - OUSSE &amp; FRERES </t>
  </si>
  <si>
    <t>KANAZOE Inoussa</t>
  </si>
  <si>
    <t>KARIM PARE</t>
  </si>
  <si>
    <t xml:space="preserve">KARMA EXPLORATION </t>
  </si>
  <si>
    <t xml:space="preserve">KAYA EXPLORATION SARL </t>
  </si>
  <si>
    <t>KGL OR</t>
  </si>
  <si>
    <t>KHK LOGISTICS</t>
  </si>
  <si>
    <t xml:space="preserve">KIAKA GOLD </t>
  </si>
  <si>
    <t>KONATE Ali</t>
  </si>
  <si>
    <t>KONATE Mamadou</t>
  </si>
  <si>
    <t>KONKOBO Issaka</t>
  </si>
  <si>
    <t>KOULILOUGOU Adioué Laurent</t>
  </si>
  <si>
    <t>LAAFI-LA BOUMBOU OR</t>
  </si>
  <si>
    <t>LEGA SIDI MOHAMED</t>
  </si>
  <si>
    <t>LAMINE OUEDRAOGO</t>
  </si>
  <si>
    <t>OUEDRAOGO Espérance Bobodo Marie T.</t>
  </si>
  <si>
    <t>OUEDRAOGO Hamidou</t>
  </si>
  <si>
    <t xml:space="preserve">LES CIMENTS DU NORD </t>
  </si>
  <si>
    <t>LIGUIDI HOLDCO  SARL</t>
  </si>
  <si>
    <t>LOCODIEN DE YAGOUHI Achille</t>
  </si>
  <si>
    <t xml:space="preserve">LOROPENI RESOURCES </t>
  </si>
  <si>
    <t>MAHANMADOU OUEDRAOGO</t>
  </si>
  <si>
    <t xml:space="preserve">MANA MINERAL SARF </t>
  </si>
  <si>
    <t>MEDA ALAIN EVARICE</t>
  </si>
  <si>
    <t>METALLUM LIMITED SARL</t>
  </si>
  <si>
    <t xml:space="preserve">METAUX SAV'OR </t>
  </si>
  <si>
    <t>MIDDLE ISLAND RESOURCES BF SARL</t>
  </si>
  <si>
    <t xml:space="preserve">MINING INTERNATIONAL SERVICE </t>
  </si>
  <si>
    <t xml:space="preserve">MNG GOLD BURKINA </t>
  </si>
  <si>
    <t>MOUSSA OUEDRAOGO</t>
  </si>
  <si>
    <t xml:space="preserve">MY DIVINE DESTINY </t>
  </si>
  <si>
    <t xml:space="preserve">NAABA MINING </t>
  </si>
  <si>
    <t xml:space="preserve">NABIL SERVICES AFRIQUE </t>
  </si>
  <si>
    <t>NACANBO RASMANE</t>
  </si>
  <si>
    <t xml:space="preserve">NAFA MINING </t>
  </si>
  <si>
    <t xml:space="preserve">NETIANA MINING COMPANY </t>
  </si>
  <si>
    <t xml:space="preserve">NEXUS GOLD CORP BURKINA </t>
  </si>
  <si>
    <t>NIL GOLD SARL</t>
  </si>
  <si>
    <t xml:space="preserve">NORDGOLD YIMIOUGOU </t>
  </si>
  <si>
    <t xml:space="preserve">NOUVELLE COMPAGNIE DE FOURNITURE POUR L'INDUSTRIE, LE BATIMENT ET L'IRRIGATION </t>
  </si>
  <si>
    <t xml:space="preserve">OREZONE.INC SARL </t>
  </si>
  <si>
    <t>OUEDRAOG CHRISTIAN BAODSOM</t>
  </si>
  <si>
    <t>OUSSENI OUEDRAOGO</t>
  </si>
  <si>
    <t>OUSSE BINKOETE Albert</t>
  </si>
  <si>
    <t>OUEDRAOGO Tegawende Ulrich Ghislain</t>
  </si>
  <si>
    <t xml:space="preserve">PETITES OPERATIONS MINIERES </t>
  </si>
  <si>
    <t xml:space="preserve">PINSAPO GOLD </t>
  </si>
  <si>
    <t>Predictive Discovery sarl</t>
  </si>
  <si>
    <t xml:space="preserve">POURA RESOURCES LIMITED S.A.R.L </t>
  </si>
  <si>
    <t xml:space="preserve">PROGNOZ BURKINA SARL </t>
  </si>
  <si>
    <t>PROGRESS MINERALS SARL</t>
  </si>
  <si>
    <t>R.W.D.E. SARL</t>
  </si>
  <si>
    <t>Riverstone Resources Burkina sarl</t>
  </si>
  <si>
    <t>RENE JULIEN RUEGGER</t>
  </si>
  <si>
    <t xml:space="preserve">RESSOURCES TANGAYEN </t>
  </si>
  <si>
    <t xml:space="preserve">ROXGOLD EXPLORATION </t>
  </si>
  <si>
    <t xml:space="preserve">SAHA IMMOBILIER </t>
  </si>
  <si>
    <t xml:space="preserve">SAHAURUM SA </t>
  </si>
  <si>
    <t>SAHEL CONCASSE SRL</t>
  </si>
  <si>
    <t xml:space="preserve">SAHEL FORAGE </t>
  </si>
  <si>
    <t xml:space="preserve">SAHELIAN MINING </t>
  </si>
  <si>
    <t xml:space="preserve">SALMA INTERNATIONAL </t>
  </si>
  <si>
    <t>SALMA MINING</t>
  </si>
  <si>
    <t xml:space="preserve">SANA GOLD </t>
  </si>
  <si>
    <t xml:space="preserve">SANA GOLD EXPLORATION </t>
  </si>
  <si>
    <t>SANFOR SARL</t>
  </si>
  <si>
    <t xml:space="preserve">SARAMA FASO </t>
  </si>
  <si>
    <t xml:space="preserve">SARAMA MINING BURKINA </t>
  </si>
  <si>
    <t xml:space="preserve">SAWADOGO GLOBAL BUSINESS </t>
  </si>
  <si>
    <t>SAV'OR SARL</t>
  </si>
  <si>
    <t>SHANIEL SARL</t>
  </si>
  <si>
    <t>SIMBORO Daouda</t>
  </si>
  <si>
    <t>SOBIF</t>
  </si>
  <si>
    <t>SOBOUK CARRIERE ET PREFAT SARL</t>
  </si>
  <si>
    <t xml:space="preserve">SOCIETE  D'ACHAT D'OR  ET  DE VENTE D'OR </t>
  </si>
  <si>
    <t xml:space="preserve">SOCIETE AFRICAINE DE NEGOCE ET DE FOURNITURE D'OR </t>
  </si>
  <si>
    <t xml:space="preserve">SOCIETE AFRICAINE DE RECHERCHE ET D'EXPLOITATION MINIÈRE </t>
  </si>
  <si>
    <t xml:space="preserve">SOCIETE DE BATIMENT ET CARRIEE INTERNATIONALE </t>
  </si>
  <si>
    <t xml:space="preserve">SOCIETE DES ENTREPRISES DE CONSTRUCTION WOUMTABA </t>
  </si>
  <si>
    <t>Société des Mines du Faso sarl</t>
  </si>
  <si>
    <t xml:space="preserve">SOCIETE WEND PANGA OR (SO.W.P.OR) </t>
  </si>
  <si>
    <t xml:space="preserve">SOGEA SATOM AGENCE DU BURKINA </t>
  </si>
  <si>
    <t>SOROUBAT-BF</t>
  </si>
  <si>
    <t xml:space="preserve">SOOM SUARL </t>
  </si>
  <si>
    <t>SOUDRE DIEUDONNE</t>
  </si>
  <si>
    <t>SOUMAILA SOW</t>
  </si>
  <si>
    <t xml:space="preserve">STARGATE MINIERA </t>
  </si>
  <si>
    <t>STEVEN LEWIS PINGDWENDE KINDA</t>
  </si>
  <si>
    <t xml:space="preserve">SWA </t>
  </si>
  <si>
    <t xml:space="preserve">TANLOUKA </t>
  </si>
  <si>
    <t>TANGA GOLD International</t>
  </si>
  <si>
    <t xml:space="preserve">TEMFOR </t>
  </si>
  <si>
    <t>TOE Brahima</t>
  </si>
  <si>
    <t>TOUGOUYA KOKO SARL</t>
  </si>
  <si>
    <t>TRAOHE AIME CONSTANT</t>
  </si>
  <si>
    <t xml:space="preserve">TROPIC MINING AND QUARRY </t>
  </si>
  <si>
    <t xml:space="preserve">TT MINING </t>
  </si>
  <si>
    <t xml:space="preserve">VAL CONSTRUCTION BURKINA </t>
  </si>
  <si>
    <t xml:space="preserve">VOLTA RESOURCES MANAGMENT VRM </t>
  </si>
  <si>
    <t>WEND PANGA MULTI COMPAGNY SARL</t>
  </si>
  <si>
    <t>World Letal &amp; Alloys (FZC)</t>
  </si>
  <si>
    <t xml:space="preserve">WURA RESSOURCES PTY LTD </t>
  </si>
  <si>
    <t>YACOUBA KARAMBIRI</t>
  </si>
  <si>
    <t xml:space="preserve">YATENGA HOLDINGS LIMITED </t>
  </si>
  <si>
    <t xml:space="preserve">YELHY TECHNOLOGY AFRICA SA </t>
  </si>
  <si>
    <t>ZONGOJacques Teegawendé</t>
  </si>
  <si>
    <t>ZOUNGRANA Wendpuiré Bénédicta Paterne</t>
  </si>
  <si>
    <t>INTERNATIONAL CARRIERES SERVICES</t>
  </si>
  <si>
    <t>NANTOU MINING BURKINA FASO</t>
  </si>
  <si>
    <t>ROXGOLD BOUSSOURA</t>
  </si>
  <si>
    <t>COOP-CA/YINNGRE</t>
  </si>
  <si>
    <t>CORSUP SARL</t>
  </si>
  <si>
    <t>DEVULDER SAWADOGO Fatimata</t>
  </si>
  <si>
    <t>DIKI SOLUTION PLUS</t>
  </si>
  <si>
    <t>GOLD BUSINESS OUED'OR-BF</t>
  </si>
  <si>
    <t>Group Djer Ma mining Business Africa</t>
  </si>
  <si>
    <t>Groupe Burkina Gold international</t>
  </si>
  <si>
    <t>Groupe PEGDWENDE Industrie</t>
  </si>
  <si>
    <t>HIEN IRENEE</t>
  </si>
  <si>
    <t>JOC ER SA</t>
  </si>
  <si>
    <t>JULIAN MARTINEZ TORREJON</t>
  </si>
  <si>
    <t>KADOUL GROUPE GOLD BURKINA</t>
  </si>
  <si>
    <t>LOKRAOGO GOLD TRADING SARL</t>
  </si>
  <si>
    <t>MANDE OUSMANE</t>
  </si>
  <si>
    <t>MANDO OUSMANE</t>
  </si>
  <si>
    <t>METAL AFRIQUE</t>
  </si>
  <si>
    <t>METAL AFRIQUE SARL</t>
  </si>
  <si>
    <t>Nicolas Tigassé AYERIOUE</t>
  </si>
  <si>
    <t>OUEDRAOGO N. MARCELLIN</t>
  </si>
  <si>
    <t>OUEDRAOGO PAULIN</t>
  </si>
  <si>
    <t>Rim Sido Geosciences sas</t>
  </si>
  <si>
    <t>SALGOU ATINA</t>
  </si>
  <si>
    <t>SAWADOGO Mohamadi</t>
  </si>
  <si>
    <t>SOCIETE TIN N'KIO YAABA</t>
  </si>
  <si>
    <t>SOFANEC SARL</t>
  </si>
  <si>
    <t>SOMIBUD</t>
  </si>
  <si>
    <t>SOPRE MINE SARL</t>
  </si>
  <si>
    <t>Sté Coopérative Simplifiée des A. M.</t>
  </si>
  <si>
    <t>TAGNABOU B. ESAIE</t>
  </si>
  <si>
    <t xml:space="preserve">TCHOUBADO GOLD Trading International </t>
  </si>
  <si>
    <t>TOGUYENI Arouna Rémi</t>
  </si>
  <si>
    <t>TOUGOUYA KOK-OR</t>
  </si>
  <si>
    <t>TRAHORE Aimé Constant</t>
  </si>
  <si>
    <t>TRAORE Aimé Constant</t>
  </si>
  <si>
    <t>Wende Kouni Sanamboulssi</t>
  </si>
  <si>
    <t>Yacouba SANFO</t>
  </si>
  <si>
    <t>Total Unilatéral</t>
  </si>
  <si>
    <t xml:space="preserve">AFFINOR BURKINA </t>
  </si>
  <si>
    <t xml:space="preserve">BEST GOLD INTERNATIONAL </t>
  </si>
  <si>
    <t xml:space="preserve">BURKINA GOLD COUNTER </t>
  </si>
  <si>
    <t xml:space="preserve">BURKINA GOLD TRADING INTERNATIONAL </t>
  </si>
  <si>
    <t xml:space="preserve">ESAK ET FRERES </t>
  </si>
  <si>
    <t xml:space="preserve">LAAFI-LA BOUMBOU-OR </t>
  </si>
  <si>
    <t xml:space="preserve">MACIS GOLD TRADING </t>
  </si>
  <si>
    <t xml:space="preserve">METAL AFRIQUE </t>
  </si>
  <si>
    <t xml:space="preserve">RAKOULY GOLD </t>
  </si>
  <si>
    <t xml:space="preserve">SOBUCOR </t>
  </si>
  <si>
    <t xml:space="preserve">SOGESS GOLD TRAIDING </t>
  </si>
  <si>
    <t xml:space="preserve">TIENU BUAMA SERVISES </t>
  </si>
  <si>
    <t xml:space="preserve">TOUGOUYA KORO-OR </t>
  </si>
  <si>
    <t xml:space="preserve">TOUWENDSIDA SARL </t>
  </si>
  <si>
    <t xml:space="preserve">WENDPANGA MULTI COMPAGNY </t>
  </si>
  <si>
    <t>Total Comptioire</t>
  </si>
  <si>
    <t xml:space="preserve">	GLOBEX CONSTRUCTION</t>
  </si>
  <si>
    <t xml:space="preserve">AFRICAN EXPLOSIVES SERVICE </t>
  </si>
  <si>
    <t xml:space="preserve">AFRICAN MINING PARTENAIR </t>
  </si>
  <si>
    <t xml:space="preserve">AFRICAN MINING SERVICES BURKINA FASO </t>
  </si>
  <si>
    <t xml:space="preserve">AFRICAN UNDERGROUND MINING SERVICES BURKINA FASO </t>
  </si>
  <si>
    <t xml:space="preserve">ALLTERRAIN SERVICES (BURKINA) </t>
  </si>
  <si>
    <t xml:space="preserve">BIA BURKINA </t>
  </si>
  <si>
    <t xml:space="preserve">BULK MINING EXPLOSIVES </t>
  </si>
  <si>
    <t xml:space="preserve">BURKINA EQUIPEMENTS </t>
  </si>
  <si>
    <t xml:space="preserve">BURKINA MINING SERVICES.BF </t>
  </si>
  <si>
    <t xml:space="preserve">BYRNECUT BURKINA FASO </t>
  </si>
  <si>
    <t xml:space="preserve">CATERING INTERNATIONAL &amp; SERVICES - BURKINA FASO </t>
  </si>
  <si>
    <t xml:space="preserve">CORICA MINING SERVICES </t>
  </si>
  <si>
    <t xml:space="preserve">ENIKON BURKINA FASO </t>
  </si>
  <si>
    <t>EPIROC BURKINA FASO SARL</t>
  </si>
  <si>
    <t xml:space="preserve">EPIROC BURKINA FASO SARL </t>
  </si>
  <si>
    <t xml:space="preserve">FALCON DRILLING BURKINA FASO </t>
  </si>
  <si>
    <t xml:space="preserve">FORAGE ORBIT GARANT BF </t>
  </si>
  <si>
    <t xml:space="preserve">FORAGES TECHNIC EAU BURKINA </t>
  </si>
  <si>
    <t xml:space="preserve">GEOMINE GEOMETRE EXPERT </t>
  </si>
  <si>
    <t>GLOBEX CONSTRUCTION</t>
  </si>
  <si>
    <t xml:space="preserve">GOLD SERVICES KABORE </t>
  </si>
  <si>
    <t xml:space="preserve">MAXAM BURKINA FASO </t>
  </si>
  <si>
    <t xml:space="preserve">NEEMBA BURKINA </t>
  </si>
  <si>
    <t xml:space="preserve">ORICA BURKINA FASO </t>
  </si>
  <si>
    <t>PW  MINING  INTERNATIONAL  LIMITED BF</t>
  </si>
  <si>
    <t xml:space="preserve">PW  MINING  INTERNATIONAL  LIMITED BF </t>
  </si>
  <si>
    <t xml:space="preserve">SAHARA MINING SERVICES </t>
  </si>
  <si>
    <t xml:space="preserve">SEMS EXPLORATION BURKINA FASO </t>
  </si>
  <si>
    <t xml:space="preserve">SGS BURKINA SA </t>
  </si>
  <si>
    <t xml:space="preserve">SILA EQUIPEMENT ET BTP </t>
  </si>
  <si>
    <t xml:space="preserve">SOCIETE DE FORAGES ET DE TRAVAUX PUBLICS MINING - BURKINA FASO </t>
  </si>
  <si>
    <t xml:space="preserve">UNITED DRILLING AFRICA </t>
  </si>
  <si>
    <t xml:space="preserve">Total DE SIMONE BURKINA FASO
</t>
  </si>
  <si>
    <t xml:space="preserve">Total EQUIPMENT RENTAL AND SERVICES FOR U
</t>
  </si>
  <si>
    <t xml:space="preserve">Total INTERTEK BURKINA FASO LTD SARL
</t>
  </si>
  <si>
    <t xml:space="preserve">Total SO.MI.F  SARL
</t>
  </si>
  <si>
    <t>Total Sous-tratitant</t>
  </si>
  <si>
    <t>00016079H</t>
  </si>
  <si>
    <t>00009763S</t>
  </si>
  <si>
    <t>00030276N</t>
  </si>
  <si>
    <t>00055782V</t>
  </si>
  <si>
    <t>00065712E</t>
  </si>
  <si>
    <t>00079626A</t>
  </si>
  <si>
    <t>00060700T</t>
  </si>
  <si>
    <t>00037904A</t>
  </si>
  <si>
    <t>00007047V</t>
  </si>
  <si>
    <t>00082719S</t>
  </si>
  <si>
    <t>00122010K</t>
  </si>
  <si>
    <t>00002929N</t>
  </si>
  <si>
    <t>00143751E</t>
  </si>
  <si>
    <t>00064526S</t>
  </si>
  <si>
    <t>00082751B</t>
  </si>
  <si>
    <t>00072220A</t>
  </si>
  <si>
    <t>00098566S</t>
  </si>
  <si>
    <t>Zinc</t>
  </si>
  <si>
    <t>Phosphate</t>
  </si>
  <si>
    <t>https://www.iamgold.com/English/home/default.aspx</t>
  </si>
  <si>
    <t>Indisponible</t>
  </si>
  <si>
    <t>https://www.westafricanresources.com/</t>
  </si>
  <si>
    <t>https://www.semafo.com/home/default.aspx</t>
  </si>
  <si>
    <t>https://www.nordgold.com/operations/production/bissa/</t>
  </si>
  <si>
    <t>https://www.zonebourse.com/cours/action/TERANGA-GOLD-CORPORATION-6864864/societe/</t>
  </si>
  <si>
    <t>Orezone Gold Corporation (ORE) | Profil de la société | TMX Argent</t>
  </si>
  <si>
    <t>https://www.roxgold.com/home/default.aspx</t>
  </si>
  <si>
    <t>http://sepb.gov.bf/</t>
  </si>
  <si>
    <t>Droits de Douane et taxes assimilées</t>
  </si>
  <si>
    <t>Redevances proportionnelles (Royalties)</t>
  </si>
  <si>
    <t>Acomptes Provisionnels sur IS (AP - IS)</t>
  </si>
  <si>
    <t>Impôt sur les Sociétés (IS)</t>
  </si>
  <si>
    <t>Dividendes</t>
  </si>
  <si>
    <t>Impôt sur le Revenu des capitaux mobiliers (IRCM)</t>
  </si>
  <si>
    <t xml:space="preserve">Contribution au Fonds Minier de Développement Local (1%) </t>
  </si>
  <si>
    <t>Taxe sur la Valeur Ajoutée (TVA)</t>
  </si>
  <si>
    <t>Taxes superficiaires</t>
  </si>
  <si>
    <t>Versements au Fonds de réhabilitation et de fermeture des mines</t>
  </si>
  <si>
    <t>Droit d'enregistemeent (DE)</t>
  </si>
  <si>
    <t xml:space="preserve">Contribution des patentes </t>
  </si>
  <si>
    <t xml:space="preserve">La contribution financière en matière d’eau (CFE). </t>
  </si>
  <si>
    <t>Taxe Patronale d'Apprentissage (TPA)</t>
  </si>
  <si>
    <t>Pénalités</t>
  </si>
  <si>
    <t>Paiements sociaux volontaires</t>
  </si>
  <si>
    <t>Paiements sociaux obligatoires</t>
  </si>
  <si>
    <t>Taxe de bien de mainmorte (TBMM) / Taxe Foncière sur les Sociétés (TFS)</t>
  </si>
  <si>
    <t>PREL FACT</t>
  </si>
  <si>
    <t>Droits Fixes</t>
  </si>
  <si>
    <t xml:space="preserve">Frais de prestation ONASSIM </t>
  </si>
  <si>
    <t>Taxe sur les plus-values de cession de titres miniers (TPVM)</t>
  </si>
  <si>
    <t>AC-PATENTE</t>
  </si>
  <si>
    <t>TVM</t>
  </si>
  <si>
    <t>Impôt sur les Revenus Fonciers (IRF)</t>
  </si>
  <si>
    <t>RET. LIBERAT</t>
  </si>
  <si>
    <t>IBICA</t>
  </si>
  <si>
    <t>Frais de dossier</t>
  </si>
  <si>
    <t>Frais de prestation BUMIGEB</t>
  </si>
  <si>
    <t>Minimum Forfaitaire de Perception (MFP)</t>
  </si>
  <si>
    <t>T/VOIRIE</t>
  </si>
  <si>
    <t>Remboursements de crédit de TVA (remboursement effectif)</t>
  </si>
  <si>
    <t>Fonds d'Intervention pour l'Environnement (FIE) (paiements environnementaux)</t>
  </si>
  <si>
    <t>Autres bénéficiaires (paiements sociaux)</t>
  </si>
  <si>
    <t>Impôt Unique sur les Traitements et Salaires (IUTS)</t>
  </si>
  <si>
    <t>Taxe sur la valeur ajoutée pour le compte de tiers</t>
  </si>
  <si>
    <t>Retenue à la source de la taxe sur la valeur ajoutée (RET/TVA)</t>
  </si>
  <si>
    <t>Retenue à la source sur les sommes versées aux prestataires non résidents (RET N. RESIDENTS)</t>
  </si>
  <si>
    <t>Retenue à la source sur les sommes versées aux prestataires résidents (RET/SOURCE)</t>
  </si>
  <si>
    <t>Pénalités DGI</t>
  </si>
  <si>
    <t>Retenue à la source de l'impôt sur les revenus fonciers (RET / IRF)</t>
  </si>
  <si>
    <t>Droits d'enregistrement sur les contrats de location (DE)</t>
  </si>
  <si>
    <t>PDA &amp; ASF</t>
  </si>
  <si>
    <t>Frais de prestation ANEVE</t>
  </si>
  <si>
    <t>La différence entre les paiements mentionnés au niveau de la feuille "Partie 3" et cette feuille est expliquée par les paiements sociaux reportés par les sociétés</t>
  </si>
  <si>
    <t>DGD</t>
  </si>
  <si>
    <t>DGI</t>
  </si>
  <si>
    <t>DGTCP</t>
  </si>
  <si>
    <t>FIE</t>
  </si>
  <si>
    <t>SP-GIRE</t>
  </si>
  <si>
    <t>Tous</t>
  </si>
  <si>
    <t>ONASSIM</t>
  </si>
  <si>
    <t>BUMIGEB</t>
  </si>
  <si>
    <t>ANEVE</t>
  </si>
  <si>
    <t>Acomptes provisionnels de l'impôt sur les sociétés (AP - IS)</t>
  </si>
  <si>
    <t>Impôt sur le Revenu des Capitaux Mobiliers (IRCM)</t>
  </si>
  <si>
    <t xml:space="preserve">Fonds Minier de Développement Local (1%) </t>
  </si>
  <si>
    <t>Paiement au titre du Fonds de réhabilitation et de fermeture de la mine</t>
  </si>
  <si>
    <t>Taxe Superficiaire</t>
  </si>
  <si>
    <t>Contribution Financière en matière d'eau (CFE)</t>
  </si>
  <si>
    <t>Taxe Patronale et d'Apprentissage (TPA)</t>
  </si>
  <si>
    <t>Taxe sur les Plus-Value de cession des titres miniers (TPVCTM)</t>
  </si>
  <si>
    <t>Taxe Foncière des Sociétés (TFS)</t>
  </si>
  <si>
    <t>Acompte provisionnel patente (AC-PATENTE)</t>
  </si>
  <si>
    <t>Prélèvement à la source sur les importations et les ventes de biens (PREL FACT)</t>
  </si>
  <si>
    <t xml:space="preserve">Paiements sociaux volontaires </t>
  </si>
  <si>
    <t>Droits d'enregistrement (Droits fixes, Droits de mutation d'immeube, Droits forfaitaires, autres droits d'enregistrement, droits d'enregistrement sur les contrats de location)</t>
  </si>
  <si>
    <t>Autres flux de paiements significatifs (&gt; 10 millions de FCFA)</t>
  </si>
  <si>
    <t>Taxe sur les Véhicules à Moteur (TVM)</t>
  </si>
  <si>
    <t>Retenue à la source libératoire sur les sommes perçues par les non déterminés</t>
  </si>
  <si>
    <t>Impôt sur les Bénéfices Industriels, Commerciaux et Agricoles (IBICA)</t>
  </si>
  <si>
    <t>Taxe de voirie</t>
  </si>
  <si>
    <t>Remboursements de crédit de TVA (remboursement effectif) **</t>
  </si>
  <si>
    <t>O</t>
  </si>
  <si>
    <t>N</t>
  </si>
  <si>
    <t>Bouéré</t>
  </si>
  <si>
    <t>BOUNGOU</t>
  </si>
  <si>
    <t>Burkina Mining Company</t>
  </si>
  <si>
    <t>Essakane (Oudalan)</t>
  </si>
  <si>
    <t>OREZONE BOMBORE</t>
  </si>
  <si>
    <t>Samtenga</t>
  </si>
  <si>
    <t>SEPB</t>
  </si>
  <si>
    <t>Wahgnion</t>
  </si>
  <si>
    <t>n</t>
  </si>
  <si>
    <t>SANBRADO</t>
  </si>
  <si>
    <t>MANA</t>
  </si>
  <si>
    <t>HOUNDE</t>
  </si>
  <si>
    <t>BISSA-ZANDKOM</t>
  </si>
  <si>
    <t>YARAMOKO</t>
  </si>
  <si>
    <t>TAPARKO</t>
  </si>
  <si>
    <t>NAMISSIGUIMA</t>
  </si>
  <si>
    <t>https://itie-bf.bf/rapports-itie-integrals/</t>
  </si>
  <si>
    <t>Il est à préciser que la consultation du lien nécessite la validation du TCO (Cf. section 2.5)</t>
  </si>
  <si>
    <t>Annexe 23</t>
  </si>
  <si>
    <t>La section 4.6 du rapport ITIE résume l'ensemble des données divulguées et le respect de leurs application</t>
  </si>
  <si>
    <t>https://www.cour-comptes.gov.bf/rapports-daudit/</t>
  </si>
  <si>
    <t>Le MEFP assure périodiquement la divulgation des données sur le budget de l'Etat ainsi que sur son exécution. La section 5.1 du rapport ITIE présente un résumé de ces informations</t>
  </si>
  <si>
    <t>La section 5.2 du rapport ITIE résume l'ensemble des données divulguées et le respect de leurs application</t>
  </si>
  <si>
    <t>https://itie-bf.bf/download/arrete-conjoint-n2024-323-memc-mefp-portant-reversement-des-taxes-superficiaires-collectees-en-2023-au-profit-des-collectivites-territoriales-beneficiaires-01-aout-2024/</t>
  </si>
  <si>
    <t>https://itie-bf.bf/download/guide-dutilisation-des-ressources-du-fonds-minier-de-developpement-local/</t>
  </si>
  <si>
    <t>La section 5.3 du rapport ITIE résume l'ensemble des données divulguées et le respect de leurs application</t>
  </si>
  <si>
    <t>https://www.finances.gov.bf/ressources/documents</t>
  </si>
  <si>
    <t>https://www.dgep.gov.bf/index.php/productions/previsions-et-etudes-socio-economiques/etudes-socio-economiques</t>
  </si>
  <si>
    <t>La section 6.3 du rapport ITIE résume l'ensemble des données divulguées et le respect de leurs application</t>
  </si>
  <si>
    <t>Section 5.1</t>
  </si>
  <si>
    <t>Section 4.6</t>
  </si>
  <si>
    <t xml:space="preserve">Données non disponibles </t>
  </si>
  <si>
    <t>Section 4.5/2.6/1.2</t>
  </si>
  <si>
    <t xml:space="preserve"> La valorisation est effectuée au prix moyen de vente ou d'exportation du mois concerné ou à la valeur taxable le cas échéant</t>
  </si>
  <si>
    <t>Prix administré de 90 000 FCFA par tonne fixé par l’État</t>
  </si>
  <si>
    <t>Valeur FOB</t>
  </si>
  <si>
    <t>L'accès n'est pas disponible actuellement, les données de 2023 n'ont pas été encore publiées</t>
  </si>
  <si>
    <t>https://itie-bf.bf/download/rapport-itie-2023-version-finale-signee/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</si>
</sst>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.00_ ;_ * \-#,##0.00_ ;_ * &quot;-&quot;??_ ;_ @_ "/>
    <numFmt numFmtId="165" formatCode="_ * #,##0.0000_ ;_ * \-#,##0.0000_ ;_ * &quot;-&quot;??_ ;_ @_ "/>
    <numFmt numFmtId="166" formatCode="yyyy\-mm\-dd"/>
    <numFmt numFmtId="167" formatCode="_ * #,##0_ ;_ * \-#,##0_ ;_ * &quot;-&quot;??_ ;_ @_ "/>
    <numFmt numFmtId="168" formatCode="_ * #,##0.000000_ ;_ * \-#,##0.000000_ ;_ * &quot;-&quot;??_ ;_ @_ "/>
  </numFmts>
  <fonts count="79" x14ac:knownFonts="1">
    <font>
      <sz val="10.5"/>
      <color theme="1"/>
      <name val="Calibri"/>
      <family val="2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i/>
      <sz val="12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u/>
      <sz val="12"/>
      <color rgb="FF0070C0"/>
      <name val="Franklin Gothic Book"/>
      <family val="2"/>
    </font>
    <font>
      <b/>
      <u/>
      <sz val="12"/>
      <name val="Franklin Gothic Book"/>
      <family val="2"/>
    </font>
    <font>
      <b/>
      <sz val="12"/>
      <color rgb="FF000000"/>
      <name val="Franklin Gothic Book"/>
      <family val="2"/>
    </font>
    <font>
      <u/>
      <sz val="12"/>
      <color rgb="FF0076AF"/>
      <name val="Franklin Gothic Book"/>
      <family val="2"/>
    </font>
    <font>
      <u/>
      <sz val="12"/>
      <color theme="10"/>
      <name val="Franklin Gothic Book"/>
      <family val="2"/>
    </font>
    <font>
      <b/>
      <u/>
      <sz val="12"/>
      <color theme="1"/>
      <name val="Franklin Gothic Book"/>
      <family val="2"/>
    </font>
    <font>
      <b/>
      <i/>
      <sz val="12"/>
      <color theme="1"/>
      <name val="Franklin Gothic Book"/>
      <family val="2"/>
    </font>
    <font>
      <b/>
      <i/>
      <u/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rgb="FF0070C0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0076AF"/>
      <name val="Franklin Gothic Book"/>
      <family val="2"/>
    </font>
    <font>
      <i/>
      <u/>
      <sz val="12"/>
      <color rgb="FF0076AF"/>
      <name val="Franklin Gothic Book"/>
      <family val="2"/>
    </font>
    <font>
      <i/>
      <sz val="12"/>
      <color theme="10"/>
      <name val="Franklin Gothic Book"/>
      <family val="2"/>
    </font>
    <font>
      <u/>
      <sz val="10.5"/>
      <color theme="10"/>
      <name val="Franklin Gothic Book"/>
      <family val="2"/>
    </font>
    <font>
      <b/>
      <i/>
      <sz val="12"/>
      <color rgb="FF000000"/>
      <name val="Franklin Gothic Book"/>
      <family val="2"/>
    </font>
    <font>
      <b/>
      <i/>
      <u/>
      <sz val="16"/>
      <color theme="1"/>
      <name val="Franklin Gothic Book"/>
      <family val="2"/>
    </font>
    <font>
      <b/>
      <i/>
      <sz val="12"/>
      <name val="Franklin Gothic Book"/>
      <family val="2"/>
    </font>
    <font>
      <i/>
      <u/>
      <sz val="12"/>
      <color theme="10"/>
      <name val="Franklin Gothic Book"/>
      <family val="2"/>
    </font>
    <font>
      <b/>
      <i/>
      <u/>
      <sz val="12"/>
      <color theme="10"/>
      <name val="Franklin Gothic Book"/>
      <family val="2"/>
    </font>
    <font>
      <i/>
      <u/>
      <sz val="12"/>
      <color rgb="FF000000"/>
      <name val="Franklin Gothic Book"/>
      <family val="2"/>
    </font>
    <font>
      <b/>
      <i/>
      <u/>
      <sz val="12"/>
      <color rgb="FF000000"/>
      <name val="Franklin Gothic Book"/>
      <family val="2"/>
    </font>
    <font>
      <sz val="10.5"/>
      <color theme="1"/>
      <name val="Franklin Gothic Book"/>
      <family val="2"/>
    </font>
    <font>
      <i/>
      <sz val="10.5"/>
      <color theme="1"/>
      <name val="Franklin Gothic Book"/>
      <family val="2"/>
    </font>
    <font>
      <i/>
      <sz val="12"/>
      <color rgb="FF0070C0"/>
      <name val="Franklin Gothic Book"/>
      <family val="2"/>
    </font>
    <font>
      <b/>
      <sz val="10.5"/>
      <name val="Franklin Gothic Book"/>
      <family val="2"/>
    </font>
    <font>
      <b/>
      <sz val="14"/>
      <color rgb="FF000000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u/>
      <sz val="10.5"/>
      <color theme="10"/>
      <name val="Franklin Gothic Book"/>
      <family val="2"/>
    </font>
    <font>
      <i/>
      <sz val="10.5"/>
      <color rgb="FF000000"/>
      <name val="Franklin Gothic Book"/>
      <family val="2"/>
    </font>
    <font>
      <sz val="10.5"/>
      <color rgb="FF000000"/>
      <name val="Franklin Gothic Book"/>
      <family val="2"/>
    </font>
    <font>
      <sz val="10.5"/>
      <name val="Franklin Gothic Book"/>
      <family val="2"/>
    </font>
    <font>
      <i/>
      <sz val="10.5"/>
      <name val="Franklin Gothic Book"/>
      <family val="2"/>
    </font>
    <font>
      <i/>
      <sz val="10.5"/>
      <color theme="10"/>
      <name val="Franklin Gothic Book"/>
      <family val="2"/>
    </font>
    <font>
      <i/>
      <u/>
      <sz val="10.5"/>
      <color rgb="FF0076AF"/>
      <name val="Franklin Gothic Book"/>
      <family val="2"/>
    </font>
    <font>
      <b/>
      <sz val="14"/>
      <color rgb="FF0076AF"/>
      <name val="Franklin Gothic Book"/>
      <family val="2"/>
    </font>
    <font>
      <b/>
      <sz val="12"/>
      <color theme="0"/>
      <name val="Franklin Gothic Book"/>
      <family val="2"/>
    </font>
    <font>
      <b/>
      <sz val="12"/>
      <color theme="1"/>
      <name val="Franklin Gothic Book"/>
      <family val="2"/>
    </font>
    <font>
      <i/>
      <u/>
      <sz val="12"/>
      <name val="Franklin Gothic Book"/>
      <family val="2"/>
    </font>
    <font>
      <b/>
      <sz val="18"/>
      <color theme="1"/>
      <name val="Franklin Gothic Book"/>
      <family val="2"/>
    </font>
    <font>
      <b/>
      <sz val="10.5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i/>
      <sz val="10.5"/>
      <color rgb="FF7F7F7F"/>
      <name val="Franklin Gothic Book"/>
      <family val="2"/>
    </font>
    <font>
      <b/>
      <i/>
      <u/>
      <sz val="10.5"/>
      <color theme="1"/>
      <name val="Franklin Gothic Book"/>
      <family val="2"/>
    </font>
    <font>
      <u/>
      <sz val="10.5"/>
      <color rgb="FF0076AF"/>
      <name val="Franklin Gothic Book"/>
      <family val="2"/>
    </font>
    <font>
      <sz val="10.5"/>
      <color theme="10"/>
      <name val="Franklin Gothic Book"/>
      <family val="2"/>
    </font>
    <font>
      <b/>
      <sz val="10.5"/>
      <color theme="10"/>
      <name val="Franklin Gothic Book"/>
      <family val="2"/>
    </font>
    <font>
      <b/>
      <sz val="16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u/>
      <sz val="10.5"/>
      <name val="Franklin Gothic Book"/>
      <family val="2"/>
    </font>
    <font>
      <i/>
      <u/>
      <sz val="10.5"/>
      <name val="Franklin Gothic Book"/>
      <family val="2"/>
    </font>
    <font>
      <b/>
      <u/>
      <sz val="12"/>
      <color theme="4"/>
      <name val="Franklin Gothic Book"/>
      <family val="2"/>
    </font>
    <font>
      <sz val="8"/>
      <name val="Calibri"/>
      <family val="2"/>
    </font>
    <font>
      <u/>
      <sz val="8"/>
      <color rgb="FF0070C0"/>
      <name val="Trebuchet MS"/>
      <family val="2"/>
    </font>
    <font>
      <sz val="10"/>
      <name val="Arial"/>
      <family val="2"/>
    </font>
    <font>
      <b/>
      <i/>
      <sz val="10.5"/>
      <color theme="1"/>
      <name val="Franklin Gothic Book"/>
      <family val="2"/>
    </font>
    <font>
      <sz val="9"/>
      <color rgb="FF404040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rgb="FF165B89"/>
        <bgColor indexed="64"/>
      </patternFill>
    </fill>
    <fill>
      <patternFill patternType="solid">
        <fgColor rgb="FFF2F2F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9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76A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76AF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rgb="FF188FBB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188FBB"/>
      </top>
      <bottom style="thin">
        <color rgb="FF188FBB"/>
      </bottom>
      <diagonal/>
    </border>
    <border>
      <left/>
      <right/>
      <top style="medium">
        <color rgb="FF188FBB"/>
      </top>
      <bottom/>
      <diagonal/>
    </border>
    <border>
      <left/>
      <right/>
      <top style="thin">
        <color rgb="FF188FBB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76" fillId="0" borderId="0"/>
  </cellStyleXfs>
  <cellXfs count="399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0" fontId="3" fillId="3" borderId="15" xfId="0" applyFont="1" applyFill="1" applyBorder="1" applyAlignment="1">
      <alignment wrapText="1"/>
    </xf>
    <xf numFmtId="0" fontId="4" fillId="0" borderId="0" xfId="0" applyFont="1" applyAlignment="1">
      <alignment wrapText="1"/>
    </xf>
    <xf numFmtId="49" fontId="8" fillId="0" borderId="0" xfId="0" applyNumberFormat="1" applyFont="1" applyAlignment="1">
      <alignment horizontal="left" wrapText="1"/>
    </xf>
    <xf numFmtId="0" fontId="10" fillId="0" borderId="0" xfId="0" quotePrefix="1" applyFont="1" applyAlignment="1">
      <alignment wrapText="1"/>
    </xf>
    <xf numFmtId="49" fontId="0" fillId="0" borderId="0" xfId="0" applyNumberFormat="1" applyAlignment="1">
      <alignment wrapText="1"/>
    </xf>
    <xf numFmtId="0" fontId="3" fillId="3" borderId="1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right" vertical="center"/>
    </xf>
    <xf numFmtId="0" fontId="12" fillId="2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/>
    </xf>
    <xf numFmtId="0" fontId="14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16" fillId="5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left" vertical="center" wrapText="1" indent="2"/>
    </xf>
    <xf numFmtId="0" fontId="17" fillId="5" borderId="0" xfId="3" applyFont="1" applyFill="1" applyAlignment="1">
      <alignment vertical="center"/>
    </xf>
    <xf numFmtId="0" fontId="12" fillId="2" borderId="0" xfId="3" applyFont="1" applyFill="1" applyAlignment="1">
      <alignment vertical="center" wrapText="1"/>
    </xf>
    <xf numFmtId="0" fontId="16" fillId="5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19" fillId="5" borderId="0" xfId="3" applyFont="1" applyFill="1" applyAlignment="1">
      <alignment vertical="center"/>
    </xf>
    <xf numFmtId="0" fontId="20" fillId="2" borderId="0" xfId="3" applyFont="1" applyFill="1" applyAlignment="1">
      <alignment vertical="center"/>
    </xf>
    <xf numFmtId="0" fontId="16" fillId="5" borderId="0" xfId="3" applyFont="1" applyFill="1" applyAlignment="1">
      <alignment horizontal="left" vertical="center" indent="2"/>
    </xf>
    <xf numFmtId="0" fontId="21" fillId="2" borderId="0" xfId="2" applyFont="1" applyFill="1" applyBorder="1" applyAlignment="1"/>
    <xf numFmtId="0" fontId="11" fillId="7" borderId="0" xfId="3" applyFont="1" applyFill="1" applyAlignment="1">
      <alignment horizontal="left" vertical="center"/>
    </xf>
    <xf numFmtId="0" fontId="13" fillId="7" borderId="0" xfId="3" applyFont="1" applyFill="1" applyAlignment="1">
      <alignment vertical="center"/>
    </xf>
    <xf numFmtId="0" fontId="22" fillId="7" borderId="0" xfId="2" applyFont="1" applyFill="1" applyBorder="1" applyAlignment="1"/>
    <xf numFmtId="0" fontId="11" fillId="0" borderId="0" xfId="3" applyFont="1" applyAlignment="1">
      <alignment horizontal="left" vertical="center" wrapText="1"/>
    </xf>
    <xf numFmtId="0" fontId="19" fillId="6" borderId="38" xfId="3" applyFont="1" applyFill="1" applyBorder="1" applyAlignment="1">
      <alignment horizontal="left" vertical="center" wrapText="1"/>
    </xf>
    <xf numFmtId="0" fontId="19" fillId="0" borderId="38" xfId="3" applyFont="1" applyBorder="1" applyAlignment="1">
      <alignment horizontal="left" vertical="center" wrapText="1"/>
    </xf>
    <xf numFmtId="0" fontId="23" fillId="7" borderId="0" xfId="3" applyFont="1" applyFill="1" applyAlignment="1">
      <alignment horizontal="left" vertical="center"/>
    </xf>
    <xf numFmtId="0" fontId="22" fillId="2" borderId="0" xfId="4" applyFont="1" applyFill="1" applyBorder="1" applyAlignment="1"/>
    <xf numFmtId="0" fontId="13" fillId="0" borderId="0" xfId="3" applyFont="1" applyAlignment="1">
      <alignment vertical="center"/>
    </xf>
    <xf numFmtId="0" fontId="22" fillId="0" borderId="0" xfId="4" applyFont="1" applyFill="1" applyBorder="1" applyAlignment="1"/>
    <xf numFmtId="0" fontId="24" fillId="4" borderId="27" xfId="3" applyFont="1" applyFill="1" applyBorder="1" applyAlignment="1">
      <alignment vertical="center" wrapText="1"/>
    </xf>
    <xf numFmtId="0" fontId="26" fillId="0" borderId="0" xfId="3" applyFont="1" applyAlignment="1">
      <alignment vertical="center" wrapText="1"/>
    </xf>
    <xf numFmtId="0" fontId="24" fillId="4" borderId="30" xfId="3" applyFont="1" applyFill="1" applyBorder="1" applyAlignment="1">
      <alignment vertical="center" wrapText="1"/>
    </xf>
    <xf numFmtId="0" fontId="26" fillId="4" borderId="1" xfId="3" applyFont="1" applyFill="1" applyBorder="1" applyAlignment="1">
      <alignment vertical="center" wrapText="1"/>
    </xf>
    <xf numFmtId="0" fontId="26" fillId="4" borderId="31" xfId="3" applyFont="1" applyFill="1" applyBorder="1" applyAlignment="1">
      <alignment vertical="center" wrapText="1"/>
    </xf>
    <xf numFmtId="0" fontId="26" fillId="4" borderId="28" xfId="3" applyFont="1" applyFill="1" applyBorder="1" applyAlignment="1">
      <alignment vertical="center" wrapText="1"/>
    </xf>
    <xf numFmtId="0" fontId="26" fillId="4" borderId="34" xfId="3" applyFont="1" applyFill="1" applyBorder="1" applyAlignment="1">
      <alignment vertical="center" wrapText="1"/>
    </xf>
    <xf numFmtId="0" fontId="26" fillId="4" borderId="0" xfId="3" applyFont="1" applyFill="1" applyAlignment="1">
      <alignment vertical="center" wrapText="1"/>
    </xf>
    <xf numFmtId="0" fontId="26" fillId="4" borderId="35" xfId="3" applyFont="1" applyFill="1" applyBorder="1" applyAlignment="1">
      <alignment vertical="center" wrapText="1"/>
    </xf>
    <xf numFmtId="0" fontId="27" fillId="4" borderId="29" xfId="3" applyFont="1" applyFill="1" applyBorder="1" applyAlignment="1">
      <alignment vertical="center" wrapText="1"/>
    </xf>
    <xf numFmtId="0" fontId="26" fillId="4" borderId="33" xfId="3" applyFont="1" applyFill="1" applyBorder="1" applyAlignment="1">
      <alignment vertical="center" wrapText="1"/>
    </xf>
    <xf numFmtId="0" fontId="13" fillId="0" borderId="3" xfId="3" applyFont="1" applyBorder="1" applyAlignment="1">
      <alignment vertical="center"/>
    </xf>
    <xf numFmtId="0" fontId="11" fillId="0" borderId="3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 indent="2"/>
    </xf>
    <xf numFmtId="0" fontId="12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 indent="2"/>
    </xf>
    <xf numFmtId="166" fontId="12" fillId="0" borderId="0" xfId="3" applyNumberFormat="1" applyFont="1" applyAlignment="1">
      <alignment vertical="center"/>
    </xf>
    <xf numFmtId="0" fontId="12" fillId="0" borderId="0" xfId="3" applyFont="1" applyAlignment="1">
      <alignment horizontal="left" vertical="center" wrapText="1" indent="2"/>
    </xf>
    <xf numFmtId="0" fontId="32" fillId="0" borderId="0" xfId="3" applyFont="1" applyAlignment="1">
      <alignment vertical="center"/>
    </xf>
    <xf numFmtId="0" fontId="12" fillId="0" borderId="0" xfId="3" applyFont="1" applyAlignment="1">
      <alignment horizontal="left" vertical="center" indent="4"/>
    </xf>
    <xf numFmtId="0" fontId="12" fillId="0" borderId="0" xfId="3" applyFont="1" applyAlignment="1">
      <alignment horizontal="left" vertical="center" indent="6"/>
    </xf>
    <xf numFmtId="0" fontId="33" fillId="0" borderId="0" xfId="2" applyFont="1" applyFill="1" applyBorder="1" applyAlignment="1">
      <alignment horizontal="left" vertical="center" indent="2"/>
    </xf>
    <xf numFmtId="165" fontId="12" fillId="0" borderId="0" xfId="1" applyNumberFormat="1" applyFont="1" applyFill="1" applyBorder="1" applyAlignment="1">
      <alignment vertical="center"/>
    </xf>
    <xf numFmtId="0" fontId="34" fillId="0" borderId="0" xfId="2" applyFont="1" applyFill="1" applyBorder="1" applyAlignment="1">
      <alignment horizontal="left" vertical="center" wrapText="1"/>
    </xf>
    <xf numFmtId="0" fontId="24" fillId="0" borderId="0" xfId="3" applyFont="1" applyAlignment="1">
      <alignment horizontal="left" vertical="center"/>
    </xf>
    <xf numFmtId="0" fontId="35" fillId="0" borderId="0" xfId="3" applyFont="1" applyAlignment="1">
      <alignment vertical="center"/>
    </xf>
    <xf numFmtId="10" fontId="12" fillId="0" borderId="0" xfId="3" applyNumberFormat="1" applyFont="1" applyAlignment="1">
      <alignment horizontal="left" vertical="center"/>
    </xf>
    <xf numFmtId="0" fontId="36" fillId="5" borderId="0" xfId="3" applyFont="1" applyFill="1" applyAlignment="1">
      <alignment horizontal="left" vertical="center"/>
    </xf>
    <xf numFmtId="0" fontId="11" fillId="5" borderId="0" xfId="3" applyFont="1" applyFill="1" applyAlignment="1">
      <alignment horizontal="left" vertical="center"/>
    </xf>
    <xf numFmtId="0" fontId="26" fillId="5" borderId="0" xfId="3" applyFont="1" applyFill="1" applyAlignment="1">
      <alignment vertical="center" wrapText="1"/>
    </xf>
    <xf numFmtId="0" fontId="38" fillId="2" borderId="0" xfId="2" applyFont="1" applyFill="1"/>
    <xf numFmtId="0" fontId="38" fillId="0" borderId="0" xfId="2" applyFont="1" applyFill="1"/>
    <xf numFmtId="0" fontId="23" fillId="0" borderId="0" xfId="3" applyFont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1" fillId="0" borderId="0" xfId="3" quotePrefix="1" applyFont="1" applyAlignment="1">
      <alignment horizontal="left" vertical="center"/>
    </xf>
    <xf numFmtId="0" fontId="14" fillId="0" borderId="2" xfId="3" applyFont="1" applyBorder="1" applyAlignment="1" applyProtection="1">
      <alignment vertical="center"/>
      <protection locked="0"/>
    </xf>
    <xf numFmtId="0" fontId="11" fillId="0" borderId="2" xfId="3" applyFont="1" applyBorder="1" applyAlignment="1">
      <alignment horizontal="left" vertical="center"/>
    </xf>
    <xf numFmtId="0" fontId="11" fillId="0" borderId="2" xfId="3" applyFont="1" applyBorder="1" applyAlignment="1">
      <alignment vertical="center"/>
    </xf>
    <xf numFmtId="0" fontId="27" fillId="0" borderId="0" xfId="3" applyFont="1" applyAlignment="1">
      <alignment horizontal="left" vertical="center"/>
    </xf>
    <xf numFmtId="0" fontId="40" fillId="0" borderId="2" xfId="3" applyFont="1" applyBorder="1" applyAlignment="1" applyProtection="1">
      <alignment horizontal="left" vertical="center"/>
      <protection locked="0"/>
    </xf>
    <xf numFmtId="0" fontId="27" fillId="0" borderId="2" xfId="3" applyFont="1" applyBorder="1" applyAlignment="1">
      <alignment horizontal="left" vertical="center"/>
    </xf>
    <xf numFmtId="0" fontId="41" fillId="0" borderId="2" xfId="3" applyFont="1" applyBorder="1" applyAlignment="1">
      <alignment horizontal="left" vertical="center"/>
    </xf>
    <xf numFmtId="0" fontId="25" fillId="0" borderId="2" xfId="3" applyFont="1" applyBorder="1" applyAlignment="1">
      <alignment horizontal="left" vertical="center"/>
    </xf>
    <xf numFmtId="0" fontId="20" fillId="0" borderId="5" xfId="3" applyFont="1" applyBorder="1" applyAlignment="1">
      <alignment vertical="center"/>
    </xf>
    <xf numFmtId="0" fontId="20" fillId="0" borderId="10" xfId="3" applyFont="1" applyBorder="1" applyAlignment="1" applyProtection="1">
      <alignment vertical="center"/>
      <protection locked="0"/>
    </xf>
    <xf numFmtId="0" fontId="12" fillId="0" borderId="2" xfId="3" applyFont="1" applyBorder="1" applyAlignment="1">
      <alignment horizontal="left" vertical="center"/>
    </xf>
    <xf numFmtId="0" fontId="12" fillId="0" borderId="5" xfId="3" applyFont="1" applyBorder="1" applyAlignment="1" applyProtection="1">
      <alignment horizontal="left" vertical="center" indent="2"/>
      <protection locked="0"/>
    </xf>
    <xf numFmtId="0" fontId="26" fillId="6" borderId="7" xfId="3" applyFont="1" applyFill="1" applyBorder="1" applyAlignment="1">
      <alignment horizontal="left" vertical="center"/>
    </xf>
    <xf numFmtId="0" fontId="13" fillId="0" borderId="5" xfId="3" applyFont="1" applyBorder="1" applyAlignment="1" applyProtection="1">
      <alignment horizontal="left" vertical="center" indent="2"/>
      <protection locked="0"/>
    </xf>
    <xf numFmtId="0" fontId="12" fillId="0" borderId="6" xfId="3" applyFont="1" applyBorder="1" applyAlignment="1">
      <alignment vertical="center"/>
    </xf>
    <xf numFmtId="0" fontId="13" fillId="0" borderId="10" xfId="3" applyFont="1" applyBorder="1" applyAlignment="1" applyProtection="1">
      <alignment horizontal="left" vertical="center" indent="2"/>
      <protection locked="0"/>
    </xf>
    <xf numFmtId="0" fontId="26" fillId="0" borderId="2" xfId="3" applyFont="1" applyBorder="1" applyAlignment="1">
      <alignment horizontal="left" vertical="center"/>
    </xf>
    <xf numFmtId="0" fontId="12" fillId="0" borderId="11" xfId="3" applyFont="1" applyBorder="1" applyAlignment="1">
      <alignment vertical="center"/>
    </xf>
    <xf numFmtId="0" fontId="26" fillId="6" borderId="12" xfId="3" applyFont="1" applyFill="1" applyBorder="1" applyAlignment="1">
      <alignment horizontal="left" vertical="center"/>
    </xf>
    <xf numFmtId="0" fontId="12" fillId="0" borderId="10" xfId="3" applyFont="1" applyBorder="1" applyAlignment="1" applyProtection="1">
      <alignment horizontal="left" vertical="center" indent="2"/>
      <protection locked="0"/>
    </xf>
    <xf numFmtId="0" fontId="11" fillId="7" borderId="17" xfId="3" applyFont="1" applyFill="1" applyBorder="1" applyAlignment="1">
      <alignment horizontal="left" vertical="center"/>
    </xf>
    <xf numFmtId="0" fontId="12" fillId="0" borderId="5" xfId="3" applyFont="1" applyBorder="1" applyAlignment="1" applyProtection="1">
      <alignment horizontal="left" vertical="center" wrapText="1" indent="2"/>
      <protection locked="0"/>
    </xf>
    <xf numFmtId="0" fontId="12" fillId="0" borderId="13" xfId="3" applyFont="1" applyBorder="1" applyAlignment="1" applyProtection="1">
      <alignment horizontal="left" vertical="center" wrapText="1" indent="2"/>
      <protection locked="0"/>
    </xf>
    <xf numFmtId="0" fontId="26" fillId="0" borderId="1" xfId="3" applyFont="1" applyBorder="1" applyAlignment="1">
      <alignment horizontal="left" vertical="center"/>
    </xf>
    <xf numFmtId="0" fontId="26" fillId="6" borderId="1" xfId="3" applyFont="1" applyFill="1" applyBorder="1" applyAlignment="1">
      <alignment horizontal="left" vertical="center"/>
    </xf>
    <xf numFmtId="0" fontId="26" fillId="6" borderId="0" xfId="3" applyFont="1" applyFill="1" applyAlignment="1">
      <alignment horizontal="left" vertical="center"/>
    </xf>
    <xf numFmtId="0" fontId="26" fillId="0" borderId="13" xfId="3" applyFont="1" applyBorder="1" applyAlignment="1">
      <alignment horizontal="left" vertical="center"/>
    </xf>
    <xf numFmtId="0" fontId="26" fillId="6" borderId="14" xfId="3" applyFont="1" applyFill="1" applyBorder="1" applyAlignment="1">
      <alignment horizontal="left" vertical="center"/>
    </xf>
    <xf numFmtId="0" fontId="26" fillId="0" borderId="12" xfId="3" applyFont="1" applyBorder="1" applyAlignment="1">
      <alignment horizontal="left" vertical="center"/>
    </xf>
    <xf numFmtId="0" fontId="32" fillId="6" borderId="2" xfId="3" applyFont="1" applyFill="1" applyBorder="1" applyAlignment="1">
      <alignment vertical="center"/>
    </xf>
    <xf numFmtId="0" fontId="42" fillId="0" borderId="0" xfId="3" applyFont="1" applyAlignment="1">
      <alignment horizontal="left" vertical="center"/>
    </xf>
    <xf numFmtId="0" fontId="42" fillId="0" borderId="26" xfId="3" applyFont="1" applyBorder="1" applyAlignment="1">
      <alignment horizontal="left" vertical="center"/>
    </xf>
    <xf numFmtId="0" fontId="42" fillId="0" borderId="17" xfId="3" applyFont="1" applyBorder="1" applyAlignment="1">
      <alignment horizontal="left" vertical="center"/>
    </xf>
    <xf numFmtId="0" fontId="12" fillId="0" borderId="0" xfId="3" applyFont="1" applyAlignment="1">
      <alignment horizontal="left" vertical="center" indent="1"/>
    </xf>
    <xf numFmtId="0" fontId="43" fillId="0" borderId="0" xfId="3" applyFont="1" applyAlignment="1">
      <alignment horizontal="left" vertical="center"/>
    </xf>
    <xf numFmtId="0" fontId="32" fillId="6" borderId="39" xfId="3" applyFont="1" applyFill="1" applyBorder="1" applyAlignment="1">
      <alignment vertical="center"/>
    </xf>
    <xf numFmtId="0" fontId="12" fillId="0" borderId="2" xfId="3" applyFont="1" applyBorder="1" applyAlignment="1">
      <alignment horizontal="left" vertical="center" indent="1"/>
    </xf>
    <xf numFmtId="0" fontId="43" fillId="0" borderId="2" xfId="3" applyFont="1" applyBorder="1" applyAlignment="1">
      <alignment horizontal="left" vertical="center"/>
    </xf>
    <xf numFmtId="0" fontId="42" fillId="0" borderId="2" xfId="3" applyFont="1" applyBorder="1" applyAlignment="1">
      <alignment horizontal="left" vertical="center"/>
    </xf>
    <xf numFmtId="0" fontId="11" fillId="0" borderId="17" xfId="3" applyFont="1" applyBorder="1" applyAlignment="1">
      <alignment horizontal="left" vertical="center"/>
    </xf>
    <xf numFmtId="0" fontId="12" fillId="0" borderId="5" xfId="3" applyFont="1" applyBorder="1" applyAlignment="1" applyProtection="1">
      <alignment horizontal="left" vertical="center" indent="4"/>
      <protection locked="0"/>
    </xf>
    <xf numFmtId="0" fontId="12" fillId="0" borderId="5" xfId="3" applyFont="1" applyBorder="1" applyAlignment="1" applyProtection="1">
      <alignment horizontal="left" vertical="center" indent="6"/>
      <protection locked="0"/>
    </xf>
    <xf numFmtId="0" fontId="26" fillId="0" borderId="42" xfId="3" applyFont="1" applyBorder="1" applyAlignment="1">
      <alignment horizontal="left" vertical="center"/>
    </xf>
    <xf numFmtId="0" fontId="26" fillId="6" borderId="23" xfId="3" applyFont="1" applyFill="1" applyBorder="1" applyAlignment="1">
      <alignment horizontal="left" vertical="center"/>
    </xf>
    <xf numFmtId="0" fontId="33" fillId="0" borderId="1" xfId="2" applyFont="1" applyFill="1" applyBorder="1" applyAlignment="1" applyProtection="1">
      <alignment horizontal="left" vertical="center" indent="2"/>
      <protection locked="0"/>
    </xf>
    <xf numFmtId="0" fontId="12" fillId="0" borderId="0" xfId="3" applyFont="1" applyAlignment="1" applyProtection="1">
      <alignment horizontal="left" vertical="center" indent="4"/>
      <protection locked="0"/>
    </xf>
    <xf numFmtId="0" fontId="12" fillId="0" borderId="23" xfId="3" applyFont="1" applyBorder="1" applyAlignment="1" applyProtection="1">
      <alignment horizontal="left" vertical="center" indent="4"/>
      <protection locked="0"/>
    </xf>
    <xf numFmtId="0" fontId="26" fillId="0" borderId="23" xfId="3" applyFont="1" applyBorder="1" applyAlignment="1">
      <alignment horizontal="left" vertical="center"/>
    </xf>
    <xf numFmtId="0" fontId="22" fillId="0" borderId="5" xfId="2" applyFont="1" applyFill="1" applyBorder="1" applyAlignment="1" applyProtection="1">
      <alignment horizontal="left" vertical="center" wrapText="1"/>
      <protection locked="0"/>
    </xf>
    <xf numFmtId="0" fontId="12" fillId="0" borderId="1" xfId="3" applyFont="1" applyBorder="1" applyAlignment="1">
      <alignment vertical="center"/>
    </xf>
    <xf numFmtId="0" fontId="12" fillId="0" borderId="10" xfId="3" applyFont="1" applyBorder="1" applyAlignment="1" applyProtection="1">
      <alignment horizontal="left" vertical="center" indent="4"/>
      <protection locked="0"/>
    </xf>
    <xf numFmtId="0" fontId="20" fillId="0" borderId="2" xfId="3" applyFont="1" applyBorder="1" applyAlignment="1" applyProtection="1">
      <alignment vertical="center"/>
      <protection locked="0"/>
    </xf>
    <xf numFmtId="0" fontId="24" fillId="0" borderId="2" xfId="3" applyFont="1" applyBorder="1" applyAlignment="1">
      <alignment horizontal="left" vertical="center"/>
    </xf>
    <xf numFmtId="10" fontId="35" fillId="0" borderId="17" xfId="3" applyNumberFormat="1" applyFont="1" applyBorder="1" applyAlignment="1">
      <alignment vertical="center"/>
    </xf>
    <xf numFmtId="10" fontId="12" fillId="0" borderId="6" xfId="3" applyNumberFormat="1" applyFont="1" applyBorder="1" applyAlignment="1">
      <alignment horizontal="left" vertical="center"/>
    </xf>
    <xf numFmtId="0" fontId="26" fillId="0" borderId="7" xfId="3" applyFont="1" applyBorder="1" applyAlignment="1">
      <alignment horizontal="left" vertical="center"/>
    </xf>
    <xf numFmtId="10" fontId="11" fillId="0" borderId="0" xfId="6" applyNumberFormat="1" applyFont="1" applyFill="1" applyAlignment="1">
      <alignment horizontal="left" vertical="center"/>
    </xf>
    <xf numFmtId="0" fontId="20" fillId="0" borderId="26" xfId="3" applyFont="1" applyBorder="1" applyAlignment="1" applyProtection="1">
      <alignment vertical="center"/>
      <protection locked="0"/>
    </xf>
    <xf numFmtId="0" fontId="24" fillId="0" borderId="17" xfId="3" applyFont="1" applyBorder="1" applyAlignment="1">
      <alignment horizontal="left" vertical="center"/>
    </xf>
    <xf numFmtId="0" fontId="35" fillId="0" borderId="17" xfId="3" applyFont="1" applyBorder="1" applyAlignment="1">
      <alignment vertical="center"/>
    </xf>
    <xf numFmtId="0" fontId="12" fillId="0" borderId="10" xfId="3" applyFont="1" applyBorder="1" applyAlignment="1" applyProtection="1">
      <alignment vertical="center"/>
      <protection locked="0"/>
    </xf>
    <xf numFmtId="0" fontId="13" fillId="5" borderId="0" xfId="3" applyFont="1" applyFill="1" applyAlignment="1">
      <alignment horizontal="left" vertical="center"/>
    </xf>
    <xf numFmtId="0" fontId="23" fillId="6" borderId="38" xfId="3" applyFont="1" applyFill="1" applyBorder="1" applyAlignment="1">
      <alignment horizontal="left" vertical="center" wrapText="1"/>
    </xf>
    <xf numFmtId="0" fontId="23" fillId="0" borderId="38" xfId="3" applyFont="1" applyBorder="1" applyAlignment="1">
      <alignment horizontal="left" vertical="center" wrapText="1"/>
    </xf>
    <xf numFmtId="0" fontId="14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0" fontId="46" fillId="0" borderId="0" xfId="3" applyFont="1" applyAlignment="1">
      <alignment horizontal="left" vertical="center"/>
    </xf>
    <xf numFmtId="0" fontId="47" fillId="0" borderId="0" xfId="3" applyFont="1" applyAlignment="1">
      <alignment horizontal="left" vertical="center"/>
    </xf>
    <xf numFmtId="0" fontId="48" fillId="0" borderId="0" xfId="3" applyFont="1" applyAlignment="1">
      <alignment horizontal="left" vertical="center"/>
    </xf>
    <xf numFmtId="0" fontId="49" fillId="0" borderId="27" xfId="2" applyFont="1" applyFill="1" applyBorder="1" applyAlignment="1">
      <alignment horizontal="left" vertical="center" wrapText="1"/>
    </xf>
    <xf numFmtId="0" fontId="50" fillId="0" borderId="27" xfId="3" applyFont="1" applyBorder="1" applyAlignment="1">
      <alignment vertical="center" wrapText="1"/>
    </xf>
    <xf numFmtId="0" fontId="42" fillId="6" borderId="27" xfId="3" applyFont="1" applyFill="1" applyBorder="1" applyAlignment="1">
      <alignment horizontal="left" vertical="center"/>
    </xf>
    <xf numFmtId="0" fontId="50" fillId="0" borderId="28" xfId="3" applyFont="1" applyBorder="1" applyAlignment="1">
      <alignment horizontal="left" vertical="center" indent="1"/>
    </xf>
    <xf numFmtId="0" fontId="50" fillId="0" borderId="28" xfId="3" applyFont="1" applyBorder="1" applyAlignment="1">
      <alignment vertical="center" wrapText="1"/>
    </xf>
    <xf numFmtId="0" fontId="42" fillId="6" borderId="28" xfId="3" applyFont="1" applyFill="1" applyBorder="1" applyAlignment="1">
      <alignment horizontal="left" vertical="center"/>
    </xf>
    <xf numFmtId="0" fontId="50" fillId="0" borderId="28" xfId="3" applyFont="1" applyBorder="1" applyAlignment="1">
      <alignment horizontal="left" vertical="center" indent="3"/>
    </xf>
    <xf numFmtId="0" fontId="50" fillId="0" borderId="29" xfId="3" applyFont="1" applyBorder="1" applyAlignment="1">
      <alignment horizontal="left" vertical="center" indent="3"/>
    </xf>
    <xf numFmtId="0" fontId="42" fillId="6" borderId="29" xfId="3" applyFont="1" applyFill="1" applyBorder="1" applyAlignment="1">
      <alignment horizontal="left" vertical="center"/>
    </xf>
    <xf numFmtId="0" fontId="50" fillId="0" borderId="0" xfId="3" applyFont="1" applyAlignment="1">
      <alignment horizontal="left" vertical="center"/>
    </xf>
    <xf numFmtId="0" fontId="51" fillId="0" borderId="0" xfId="3" applyFont="1" applyAlignment="1">
      <alignment horizontal="left" vertical="center"/>
    </xf>
    <xf numFmtId="0" fontId="11" fillId="0" borderId="35" xfId="3" applyFont="1" applyBorder="1" applyAlignment="1">
      <alignment horizontal="left" vertical="center"/>
    </xf>
    <xf numFmtId="0" fontId="50" fillId="0" borderId="0" xfId="3" applyFont="1" applyAlignment="1">
      <alignment horizontal="left" vertical="center" indent="5"/>
    </xf>
    <xf numFmtId="0" fontId="42" fillId="0" borderId="28" xfId="3" applyFont="1" applyBorder="1" applyAlignment="1">
      <alignment horizontal="left" vertical="center"/>
    </xf>
    <xf numFmtId="0" fontId="50" fillId="0" borderId="34" xfId="3" applyFont="1" applyBorder="1" applyAlignment="1">
      <alignment horizontal="left" vertical="center" indent="5"/>
    </xf>
    <xf numFmtId="0" fontId="50" fillId="0" borderId="34" xfId="3" applyFont="1" applyBorder="1" applyAlignment="1">
      <alignment horizontal="left" vertical="center" indent="1"/>
    </xf>
    <xf numFmtId="0" fontId="50" fillId="0" borderId="41" xfId="3" applyFont="1" applyBorder="1" applyAlignment="1">
      <alignment horizontal="left" vertical="center"/>
    </xf>
    <xf numFmtId="0" fontId="42" fillId="0" borderId="41" xfId="3" applyFont="1" applyBorder="1" applyAlignment="1">
      <alignment horizontal="left" vertical="center"/>
    </xf>
    <xf numFmtId="0" fontId="52" fillId="0" borderId="27" xfId="3" applyFont="1" applyBorder="1" applyAlignment="1">
      <alignment vertical="center"/>
    </xf>
    <xf numFmtId="0" fontId="50" fillId="0" borderId="29" xfId="3" applyFont="1" applyBorder="1" applyAlignment="1">
      <alignment horizontal="left" vertical="center" wrapText="1" indent="1"/>
    </xf>
    <xf numFmtId="0" fontId="42" fillId="0" borderId="27" xfId="3" applyFont="1" applyBorder="1" applyAlignment="1">
      <alignment vertical="center"/>
    </xf>
    <xf numFmtId="0" fontId="50" fillId="0" borderId="29" xfId="3" applyFont="1" applyBorder="1" applyAlignment="1">
      <alignment horizontal="left" vertical="center" indent="1"/>
    </xf>
    <xf numFmtId="0" fontId="50" fillId="0" borderId="28" xfId="3" applyFont="1" applyBorder="1" applyAlignment="1">
      <alignment horizontal="left" vertical="center" wrapText="1" indent="1"/>
    </xf>
    <xf numFmtId="0" fontId="50" fillId="0" borderId="28" xfId="3" applyFont="1" applyBorder="1" applyAlignment="1">
      <alignment horizontal="left" vertical="center" wrapText="1" indent="3"/>
    </xf>
    <xf numFmtId="0" fontId="50" fillId="0" borderId="29" xfId="3" applyFont="1" applyBorder="1" applyAlignment="1">
      <alignment horizontal="left" vertical="center" wrapText="1" indent="3"/>
    </xf>
    <xf numFmtId="0" fontId="51" fillId="0" borderId="27" xfId="3" applyFont="1" applyBorder="1" applyAlignment="1">
      <alignment vertical="center"/>
    </xf>
    <xf numFmtId="0" fontId="53" fillId="0" borderId="28" xfId="2" applyFont="1" applyFill="1" applyBorder="1" applyAlignment="1">
      <alignment horizontal="left" vertical="center" wrapText="1" indent="1"/>
    </xf>
    <xf numFmtId="0" fontId="53" fillId="0" borderId="29" xfId="2" applyFont="1" applyFill="1" applyBorder="1" applyAlignment="1">
      <alignment horizontal="left" vertical="center" wrapText="1" indent="1"/>
    </xf>
    <xf numFmtId="0" fontId="53" fillId="0" borderId="28" xfId="2" applyFont="1" applyFill="1" applyBorder="1" applyAlignment="1">
      <alignment horizontal="left" vertical="center" wrapText="1" indent="3"/>
    </xf>
    <xf numFmtId="0" fontId="51" fillId="0" borderId="0" xfId="3" applyFont="1" applyAlignment="1">
      <alignment vertical="center"/>
    </xf>
    <xf numFmtId="0" fontId="53" fillId="0" borderId="29" xfId="2" applyFont="1" applyFill="1" applyBorder="1" applyAlignment="1">
      <alignment horizontal="left" vertical="center" wrapText="1" indent="3"/>
    </xf>
    <xf numFmtId="0" fontId="42" fillId="0" borderId="35" xfId="3" applyFont="1" applyBorder="1" applyAlignment="1">
      <alignment horizontal="left" vertical="center"/>
    </xf>
    <xf numFmtId="0" fontId="50" fillId="7" borderId="27" xfId="3" applyFont="1" applyFill="1" applyBorder="1" applyAlignment="1">
      <alignment vertical="center" wrapText="1"/>
    </xf>
    <xf numFmtId="0" fontId="51" fillId="7" borderId="27" xfId="3" applyFont="1" applyFill="1" applyBorder="1" applyAlignment="1">
      <alignment vertical="center"/>
    </xf>
    <xf numFmtId="0" fontId="53" fillId="0" borderId="28" xfId="2" applyFont="1" applyFill="1" applyBorder="1" applyAlignment="1">
      <alignment horizontal="left" vertical="center" wrapText="1"/>
    </xf>
    <xf numFmtId="0" fontId="54" fillId="0" borderId="28" xfId="2" applyFont="1" applyFill="1" applyBorder="1" applyAlignment="1">
      <alignment horizontal="left" vertical="center" wrapText="1" indent="1"/>
    </xf>
    <xf numFmtId="0" fontId="50" fillId="0" borderId="0" xfId="3" applyFont="1" applyAlignment="1">
      <alignment vertical="center" wrapText="1"/>
    </xf>
    <xf numFmtId="0" fontId="11" fillId="5" borderId="19" xfId="3" applyFont="1" applyFill="1" applyBorder="1" applyAlignment="1">
      <alignment horizontal="left" vertical="center"/>
    </xf>
    <xf numFmtId="0" fontId="11" fillId="5" borderId="25" xfId="3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42" fillId="0" borderId="0" xfId="0" applyFont="1"/>
    <xf numFmtId="0" fontId="25" fillId="5" borderId="0" xfId="3" applyFont="1" applyFill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6" fillId="5" borderId="0" xfId="3" applyFont="1" applyFill="1" applyAlignment="1">
      <alignment horizontal="left" vertical="center" wrapText="1" indent="3"/>
    </xf>
    <xf numFmtId="0" fontId="22" fillId="2" borderId="0" xfId="2" applyFont="1" applyFill="1"/>
    <xf numFmtId="0" fontId="57" fillId="0" borderId="0" xfId="3" applyFont="1" applyAlignment="1">
      <alignment vertical="center"/>
    </xf>
    <xf numFmtId="0" fontId="58" fillId="0" borderId="0" xfId="3" applyFont="1" applyAlignment="1">
      <alignment horizontal="left" vertical="center"/>
    </xf>
    <xf numFmtId="0" fontId="26" fillId="0" borderId="0" xfId="3" applyFont="1" applyAlignment="1">
      <alignment vertical="center"/>
    </xf>
    <xf numFmtId="164" fontId="26" fillId="0" borderId="0" xfId="1" applyFont="1" applyFill="1" applyAlignment="1">
      <alignment horizontal="left" vertical="center"/>
    </xf>
    <xf numFmtId="167" fontId="26" fillId="0" borderId="0" xfId="1" applyNumberFormat="1" applyFont="1" applyFill="1" applyAlignment="1">
      <alignment horizontal="left" vertical="center"/>
    </xf>
    <xf numFmtId="0" fontId="11" fillId="0" borderId="0" xfId="0" applyFont="1"/>
    <xf numFmtId="0" fontId="36" fillId="5" borderId="0" xfId="0" applyFont="1" applyFill="1" applyAlignment="1">
      <alignment vertical="center" wrapText="1"/>
    </xf>
    <xf numFmtId="0" fontId="26" fillId="2" borderId="0" xfId="0" applyFont="1" applyFill="1" applyAlignment="1">
      <alignment horizontal="left" vertical="center" wrapText="1" indent="3"/>
    </xf>
    <xf numFmtId="0" fontId="15" fillId="5" borderId="0" xfId="3" applyFont="1" applyFill="1" applyAlignment="1">
      <alignment horizontal="left" vertical="center" wrapText="1" indent="3"/>
    </xf>
    <xf numFmtId="0" fontId="15" fillId="2" borderId="0" xfId="0" applyFont="1" applyFill="1" applyAlignment="1">
      <alignment horizontal="left" vertical="center" wrapText="1" indent="3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top" wrapText="1" indent="3"/>
    </xf>
    <xf numFmtId="0" fontId="11" fillId="5" borderId="0" xfId="3" applyFont="1" applyFill="1" applyAlignment="1">
      <alignment horizontal="left" vertical="center" wrapText="1"/>
    </xf>
    <xf numFmtId="0" fontId="14" fillId="5" borderId="0" xfId="3" applyFont="1" applyFill="1" applyAlignment="1">
      <alignment vertical="center"/>
    </xf>
    <xf numFmtId="0" fontId="11" fillId="5" borderId="0" xfId="3" applyFont="1" applyFill="1" applyAlignment="1">
      <alignment vertical="center"/>
    </xf>
    <xf numFmtId="0" fontId="60" fillId="2" borderId="0" xfId="0" applyFont="1" applyFill="1" applyAlignment="1">
      <alignment vertical="center"/>
    </xf>
    <xf numFmtId="0" fontId="61" fillId="2" borderId="0" xfId="0" applyFont="1" applyFill="1"/>
    <xf numFmtId="0" fontId="63" fillId="0" borderId="0" xfId="5" applyFont="1"/>
    <xf numFmtId="0" fontId="42" fillId="0" borderId="0" xfId="0" applyFont="1" applyAlignment="1">
      <alignment wrapText="1"/>
    </xf>
    <xf numFmtId="164" fontId="42" fillId="0" borderId="0" xfId="1" applyFont="1"/>
    <xf numFmtId="0" fontId="42" fillId="0" borderId="0" xfId="0" applyFont="1" applyAlignment="1">
      <alignment horizontal="left" vertical="top"/>
    </xf>
    <xf numFmtId="0" fontId="63" fillId="0" borderId="0" xfId="5" applyNumberFormat="1" applyFont="1"/>
    <xf numFmtId="0" fontId="43" fillId="0" borderId="0" xfId="0" applyFont="1"/>
    <xf numFmtId="0" fontId="58" fillId="0" borderId="36" xfId="0" applyFont="1" applyBorder="1"/>
    <xf numFmtId="0" fontId="58" fillId="0" borderId="17" xfId="0" applyFont="1" applyBorder="1"/>
    <xf numFmtId="0" fontId="68" fillId="2" borderId="0" xfId="0" applyFont="1" applyFill="1" applyAlignment="1">
      <alignment vertical="center"/>
    </xf>
    <xf numFmtId="0" fontId="43" fillId="2" borderId="0" xfId="3" applyFont="1" applyFill="1" applyAlignment="1">
      <alignment horizontal="left" vertical="center" indent="1"/>
    </xf>
    <xf numFmtId="0" fontId="43" fillId="2" borderId="0" xfId="3" applyFont="1" applyFill="1" applyAlignment="1">
      <alignment horizontal="left" vertical="center"/>
    </xf>
    <xf numFmtId="164" fontId="43" fillId="2" borderId="0" xfId="1" applyFont="1" applyFill="1" applyBorder="1" applyAlignment="1">
      <alignment horizontal="left" vertical="center"/>
    </xf>
    <xf numFmtId="0" fontId="61" fillId="2" borderId="1" xfId="3" applyFont="1" applyFill="1" applyBorder="1" applyAlignment="1">
      <alignment horizontal="left" vertical="center"/>
    </xf>
    <xf numFmtId="164" fontId="61" fillId="2" borderId="41" xfId="1" applyFont="1" applyFill="1" applyBorder="1" applyAlignment="1">
      <alignment horizontal="left" vertical="center"/>
    </xf>
    <xf numFmtId="0" fontId="43" fillId="2" borderId="1" xfId="3" applyFont="1" applyFill="1" applyBorder="1" applyAlignment="1">
      <alignment horizontal="left" vertical="center"/>
    </xf>
    <xf numFmtId="164" fontId="43" fillId="2" borderId="23" xfId="1" applyFont="1" applyFill="1" applyBorder="1" applyAlignment="1">
      <alignment horizontal="left" vertical="center"/>
    </xf>
    <xf numFmtId="0" fontId="43" fillId="2" borderId="21" xfId="3" applyFont="1" applyFill="1" applyBorder="1" applyAlignment="1">
      <alignment horizontal="left" vertical="center"/>
    </xf>
    <xf numFmtId="0" fontId="42" fillId="5" borderId="0" xfId="0" applyFont="1" applyFill="1"/>
    <xf numFmtId="0" fontId="42" fillId="5" borderId="0" xfId="0" applyFont="1" applyFill="1" applyAlignment="1">
      <alignment wrapText="1"/>
    </xf>
    <xf numFmtId="0" fontId="36" fillId="5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 wrapText="1" indent="2"/>
    </xf>
    <xf numFmtId="167" fontId="42" fillId="0" borderId="0" xfId="1" applyNumberFormat="1" applyFont="1"/>
    <xf numFmtId="164" fontId="58" fillId="0" borderId="37" xfId="1" applyFont="1" applyBorder="1"/>
    <xf numFmtId="0" fontId="17" fillId="0" borderId="24" xfId="2" applyFont="1" applyFill="1" applyBorder="1" applyAlignment="1"/>
    <xf numFmtId="0" fontId="17" fillId="0" borderId="0" xfId="2" applyFont="1" applyFill="1" applyBorder="1" applyAlignment="1"/>
    <xf numFmtId="0" fontId="17" fillId="0" borderId="25" xfId="2" applyFont="1" applyFill="1" applyBorder="1" applyAlignment="1"/>
    <xf numFmtId="0" fontId="29" fillId="0" borderId="25" xfId="2" applyFont="1" applyFill="1" applyBorder="1" applyAlignment="1"/>
    <xf numFmtId="0" fontId="11" fillId="8" borderId="0" xfId="3" applyFont="1" applyFill="1" applyAlignment="1">
      <alignment horizontal="left" vertical="center"/>
    </xf>
    <xf numFmtId="0" fontId="23" fillId="8" borderId="38" xfId="3" applyFont="1" applyFill="1" applyBorder="1" applyAlignment="1">
      <alignment horizontal="left" vertical="center" wrapText="1"/>
    </xf>
    <xf numFmtId="0" fontId="12" fillId="8" borderId="6" xfId="3" applyFont="1" applyFill="1" applyBorder="1" applyAlignment="1">
      <alignment vertical="center"/>
    </xf>
    <xf numFmtId="166" fontId="12" fillId="8" borderId="6" xfId="3" applyNumberFormat="1" applyFont="1" applyFill="1" applyBorder="1" applyAlignment="1">
      <alignment vertical="center"/>
    </xf>
    <xf numFmtId="0" fontId="12" fillId="8" borderId="0" xfId="3" applyFont="1" applyFill="1" applyAlignment="1">
      <alignment vertical="center"/>
    </xf>
    <xf numFmtId="166" fontId="12" fillId="8" borderId="0" xfId="3" applyNumberFormat="1" applyFont="1" applyFill="1" applyAlignment="1">
      <alignment vertical="center"/>
    </xf>
    <xf numFmtId="0" fontId="12" fillId="8" borderId="39" xfId="3" applyFont="1" applyFill="1" applyBorder="1" applyAlignment="1">
      <alignment vertical="center" wrapText="1"/>
    </xf>
    <xf numFmtId="0" fontId="12" fillId="8" borderId="1" xfId="3" applyFont="1" applyFill="1" applyBorder="1" applyAlignment="1">
      <alignment vertical="center"/>
    </xf>
    <xf numFmtId="165" fontId="12" fillId="8" borderId="0" xfId="1" applyNumberFormat="1" applyFont="1" applyFill="1" applyBorder="1" applyAlignment="1">
      <alignment vertical="center"/>
    </xf>
    <xf numFmtId="0" fontId="50" fillId="8" borderId="28" xfId="3" applyFont="1" applyFill="1" applyBorder="1" applyAlignment="1">
      <alignment vertical="center" wrapText="1"/>
    </xf>
    <xf numFmtId="0" fontId="53" fillId="8" borderId="29" xfId="4" applyFont="1" applyFill="1" applyBorder="1" applyAlignment="1">
      <alignment vertical="center"/>
    </xf>
    <xf numFmtId="0" fontId="50" fillId="8" borderId="29" xfId="3" applyFont="1" applyFill="1" applyBorder="1" applyAlignment="1">
      <alignment vertical="center" wrapText="1"/>
    </xf>
    <xf numFmtId="0" fontId="69" fillId="0" borderId="0" xfId="3" applyFont="1" applyAlignment="1">
      <alignment horizontal="left" vertical="center"/>
    </xf>
    <xf numFmtId="0" fontId="70" fillId="0" borderId="27" xfId="3" applyFont="1" applyBorder="1" applyAlignment="1">
      <alignment vertical="center" wrapText="1"/>
    </xf>
    <xf numFmtId="0" fontId="69" fillId="6" borderId="27" xfId="3" applyFont="1" applyFill="1" applyBorder="1" applyAlignment="1">
      <alignment horizontal="left" vertical="center"/>
    </xf>
    <xf numFmtId="0" fontId="70" fillId="0" borderId="28" xfId="3" applyFont="1" applyBorder="1" applyAlignment="1">
      <alignment vertical="center" wrapText="1"/>
    </xf>
    <xf numFmtId="0" fontId="69" fillId="6" borderId="28" xfId="3" applyFont="1" applyFill="1" applyBorder="1" applyAlignment="1">
      <alignment horizontal="left" vertical="center"/>
    </xf>
    <xf numFmtId="0" fontId="70" fillId="0" borderId="28" xfId="3" applyFont="1" applyBorder="1" applyAlignment="1">
      <alignment horizontal="left" vertical="center" wrapText="1" indent="3"/>
    </xf>
    <xf numFmtId="0" fontId="69" fillId="0" borderId="28" xfId="3" applyFont="1" applyBorder="1" applyAlignment="1">
      <alignment horizontal="left" vertical="center"/>
    </xf>
    <xf numFmtId="0" fontId="70" fillId="0" borderId="29" xfId="3" applyFont="1" applyBorder="1" applyAlignment="1">
      <alignment horizontal="left" vertical="center" wrapText="1" indent="3"/>
    </xf>
    <xf numFmtId="0" fontId="69" fillId="6" borderId="29" xfId="3" applyFont="1" applyFill="1" applyBorder="1" applyAlignment="1">
      <alignment horizontal="left" vertical="center"/>
    </xf>
    <xf numFmtId="0" fontId="70" fillId="0" borderId="28" xfId="3" applyFont="1" applyBorder="1" applyAlignment="1">
      <alignment horizontal="left" vertical="center" wrapText="1" indent="1"/>
    </xf>
    <xf numFmtId="0" fontId="46" fillId="8" borderId="0" xfId="3" applyFont="1" applyFill="1" applyAlignment="1">
      <alignment vertical="center"/>
    </xf>
    <xf numFmtId="0" fontId="26" fillId="8" borderId="0" xfId="3" applyFont="1" applyFill="1" applyAlignment="1">
      <alignment horizontal="left" vertical="center"/>
    </xf>
    <xf numFmtId="0" fontId="26" fillId="7" borderId="0" xfId="3" applyFont="1" applyFill="1" applyAlignment="1">
      <alignment horizontal="left" vertical="center"/>
    </xf>
    <xf numFmtId="0" fontId="46" fillId="7" borderId="0" xfId="3" applyFont="1" applyFill="1" applyAlignment="1">
      <alignment vertical="center"/>
    </xf>
    <xf numFmtId="0" fontId="57" fillId="9" borderId="43" xfId="3" applyFont="1" applyFill="1" applyBorder="1" applyAlignment="1">
      <alignment horizontal="left" vertical="center"/>
    </xf>
    <xf numFmtId="0" fontId="26" fillId="10" borderId="32" xfId="3" applyFont="1" applyFill="1" applyBorder="1" applyAlignment="1">
      <alignment vertical="center"/>
    </xf>
    <xf numFmtId="0" fontId="26" fillId="4" borderId="23" xfId="3" applyFont="1" applyFill="1" applyBorder="1" applyAlignment="1">
      <alignment vertical="center"/>
    </xf>
    <xf numFmtId="0" fontId="26" fillId="10" borderId="33" xfId="3" applyFont="1" applyFill="1" applyBorder="1" applyAlignment="1">
      <alignment vertical="center" wrapText="1"/>
    </xf>
    <xf numFmtId="0" fontId="43" fillId="8" borderId="0" xfId="2" applyFont="1" applyFill="1" applyBorder="1" applyAlignment="1">
      <alignment horizontal="left" vertical="center" wrapText="1"/>
    </xf>
    <xf numFmtId="0" fontId="42" fillId="8" borderId="0" xfId="0" applyFont="1" applyFill="1"/>
    <xf numFmtId="0" fontId="42" fillId="0" borderId="23" xfId="3" applyFont="1" applyBorder="1" applyAlignment="1">
      <alignment horizontal="left" vertical="center"/>
    </xf>
    <xf numFmtId="0" fontId="19" fillId="0" borderId="40" xfId="2" applyFont="1" applyFill="1" applyBorder="1" applyAlignment="1" applyProtection="1">
      <alignment vertical="center"/>
      <protection locked="0"/>
    </xf>
    <xf numFmtId="0" fontId="50" fillId="8" borderId="28" xfId="3" applyFont="1" applyFill="1" applyBorder="1" applyAlignment="1">
      <alignment horizontal="left" vertical="center" wrapText="1" indent="3"/>
    </xf>
    <xf numFmtId="0" fontId="42" fillId="0" borderId="28" xfId="3" applyFont="1" applyBorder="1" applyAlignment="1">
      <alignment vertical="center"/>
    </xf>
    <xf numFmtId="0" fontId="62" fillId="0" borderId="28" xfId="2" applyFont="1" applyFill="1" applyBorder="1" applyAlignment="1">
      <alignment horizontal="left" vertical="center" wrapText="1"/>
    </xf>
    <xf numFmtId="0" fontId="50" fillId="0" borderId="29" xfId="3" applyFont="1" applyBorder="1" applyAlignment="1">
      <alignment vertical="center"/>
    </xf>
    <xf numFmtId="0" fontId="51" fillId="0" borderId="41" xfId="3" applyFont="1" applyBorder="1" applyAlignment="1">
      <alignment vertical="center"/>
    </xf>
    <xf numFmtId="0" fontId="42" fillId="0" borderId="44" xfId="0" applyFont="1" applyBorder="1"/>
    <xf numFmtId="43" fontId="42" fillId="0" borderId="0" xfId="0" applyNumberFormat="1" applyFont="1"/>
    <xf numFmtId="0" fontId="58" fillId="0" borderId="0" xfId="0" applyFont="1"/>
    <xf numFmtId="164" fontId="58" fillId="0" borderId="0" xfId="1" applyFont="1" applyBorder="1"/>
    <xf numFmtId="165" fontId="5" fillId="8" borderId="0" xfId="2" applyNumberFormat="1" applyFill="1" applyBorder="1" applyAlignment="1">
      <alignment vertical="center" wrapText="1"/>
    </xf>
    <xf numFmtId="3" fontId="0" fillId="0" borderId="0" xfId="0" applyNumberFormat="1"/>
    <xf numFmtId="167" fontId="42" fillId="0" borderId="0" xfId="0" applyNumberFormat="1" applyFont="1"/>
    <xf numFmtId="167" fontId="58" fillId="0" borderId="37" xfId="1" applyNumberFormat="1" applyFont="1" applyBorder="1"/>
    <xf numFmtId="4" fontId="50" fillId="8" borderId="28" xfId="3" applyNumberFormat="1" applyFont="1" applyFill="1" applyBorder="1" applyAlignment="1">
      <alignment vertical="center" wrapText="1"/>
    </xf>
    <xf numFmtId="3" fontId="50" fillId="8" borderId="28" xfId="3" applyNumberFormat="1" applyFont="1" applyFill="1" applyBorder="1" applyAlignment="1">
      <alignment vertical="center" wrapText="1"/>
    </xf>
    <xf numFmtId="14" fontId="11" fillId="8" borderId="0" xfId="3" applyNumberFormat="1" applyFont="1" applyFill="1" applyAlignment="1">
      <alignment horizontal="right" vertical="center"/>
    </xf>
    <xf numFmtId="0" fontId="53" fillId="8" borderId="28" xfId="3" applyFont="1" applyFill="1" applyBorder="1" applyAlignment="1">
      <alignment vertical="center" wrapText="1"/>
    </xf>
    <xf numFmtId="0" fontId="42" fillId="6" borderId="28" xfId="3" applyFont="1" applyFill="1" applyBorder="1" applyAlignment="1">
      <alignment horizontal="left" vertical="center" wrapText="1"/>
    </xf>
    <xf numFmtId="3" fontId="50" fillId="8" borderId="29" xfId="3" applyNumberFormat="1" applyFont="1" applyFill="1" applyBorder="1" applyAlignment="1">
      <alignment vertical="center" wrapText="1"/>
    </xf>
    <xf numFmtId="2" fontId="11" fillId="0" borderId="0" xfId="3" applyNumberFormat="1" applyFont="1" applyAlignment="1">
      <alignment horizontal="left" vertical="center"/>
    </xf>
    <xf numFmtId="2" fontId="11" fillId="5" borderId="0" xfId="3" applyNumberFormat="1" applyFont="1" applyFill="1" applyAlignment="1">
      <alignment horizontal="left" vertical="center"/>
    </xf>
    <xf numFmtId="2" fontId="11" fillId="5" borderId="0" xfId="3" applyNumberFormat="1" applyFont="1" applyFill="1" applyAlignment="1">
      <alignment vertical="center"/>
    </xf>
    <xf numFmtId="2" fontId="42" fillId="0" borderId="0" xfId="0" applyNumberFormat="1" applyFont="1"/>
    <xf numFmtId="2" fontId="42" fillId="0" borderId="0" xfId="1" applyNumberFormat="1" applyFont="1"/>
    <xf numFmtId="2" fontId="60" fillId="2" borderId="0" xfId="0" applyNumberFormat="1" applyFont="1" applyFill="1" applyAlignment="1">
      <alignment vertical="center"/>
    </xf>
    <xf numFmtId="2" fontId="43" fillId="2" borderId="0" xfId="1" applyNumberFormat="1" applyFont="1" applyFill="1" applyBorder="1" applyAlignment="1">
      <alignment horizontal="left" vertical="center"/>
    </xf>
    <xf numFmtId="2" fontId="61" fillId="2" borderId="1" xfId="1" applyNumberFormat="1" applyFont="1" applyFill="1" applyBorder="1" applyAlignment="1">
      <alignment horizontal="left" vertical="center"/>
    </xf>
    <xf numFmtId="2" fontId="13" fillId="0" borderId="0" xfId="3" applyNumberFormat="1" applyFont="1" applyAlignment="1">
      <alignment vertical="center"/>
    </xf>
    <xf numFmtId="2" fontId="26" fillId="0" borderId="0" xfId="3" applyNumberFormat="1" applyFont="1" applyAlignment="1">
      <alignment horizontal="left" vertical="center"/>
    </xf>
    <xf numFmtId="2" fontId="56" fillId="0" borderId="0" xfId="0" applyNumberFormat="1" applyFont="1" applyAlignment="1">
      <alignment vertical="center"/>
    </xf>
    <xf numFmtId="4" fontId="0" fillId="0" borderId="0" xfId="0" applyNumberFormat="1"/>
    <xf numFmtId="4" fontId="42" fillId="0" borderId="0" xfId="0" applyNumberFormat="1" applyFont="1"/>
    <xf numFmtId="0" fontId="5" fillId="8" borderId="23" xfId="2" applyFill="1" applyBorder="1" applyAlignment="1">
      <alignment vertical="center" wrapText="1"/>
    </xf>
    <xf numFmtId="0" fontId="5" fillId="8" borderId="6" xfId="2" applyFill="1" applyBorder="1" applyAlignment="1">
      <alignment vertical="center"/>
    </xf>
    <xf numFmtId="0" fontId="42" fillId="6" borderId="29" xfId="3" applyFont="1" applyFill="1" applyBorder="1" applyAlignment="1">
      <alignment horizontal="left" vertical="center" wrapText="1"/>
    </xf>
    <xf numFmtId="10" fontId="51" fillId="0" borderId="38" xfId="3" applyNumberFormat="1" applyFont="1" applyBorder="1" applyAlignment="1">
      <alignment vertical="center"/>
    </xf>
    <xf numFmtId="0" fontId="66" fillId="2" borderId="0" xfId="2" applyFont="1" applyFill="1" applyAlignment="1"/>
    <xf numFmtId="0" fontId="26" fillId="6" borderId="0" xfId="3" applyFont="1" applyFill="1" applyAlignment="1">
      <alignment horizontal="left" vertical="center" wrapText="1"/>
    </xf>
    <xf numFmtId="0" fontId="26" fillId="6" borderId="2" xfId="3" applyFont="1" applyFill="1" applyBorder="1" applyAlignment="1">
      <alignment horizontal="left" vertical="center" wrapText="1"/>
    </xf>
    <xf numFmtId="0" fontId="5" fillId="8" borderId="28" xfId="2" applyFill="1" applyBorder="1" applyAlignment="1">
      <alignment vertical="center" wrapText="1"/>
    </xf>
    <xf numFmtId="0" fontId="50" fillId="0" borderId="29" xfId="3" applyFont="1" applyBorder="1" applyAlignment="1">
      <alignment vertical="center" wrapText="1"/>
    </xf>
    <xf numFmtId="0" fontId="26" fillId="0" borderId="45" xfId="3" applyFont="1" applyBorder="1" applyAlignment="1">
      <alignment horizontal="left" vertical="center"/>
    </xf>
    <xf numFmtId="167" fontId="5" fillId="11" borderId="46" xfId="2" applyNumberFormat="1" applyFill="1" applyBorder="1" applyAlignment="1">
      <alignment horizontal="left" vertical="center"/>
    </xf>
    <xf numFmtId="167" fontId="26" fillId="11" borderId="47" xfId="1" applyNumberFormat="1" applyFont="1" applyFill="1" applyBorder="1" applyAlignment="1">
      <alignment horizontal="left" vertical="center"/>
    </xf>
    <xf numFmtId="167" fontId="5" fillId="11" borderId="47" xfId="2" applyNumberFormat="1" applyFill="1" applyBorder="1" applyAlignment="1">
      <alignment horizontal="left" vertical="center"/>
    </xf>
    <xf numFmtId="167" fontId="5" fillId="0" borderId="47" xfId="2" applyNumberFormat="1" applyBorder="1" applyAlignment="1">
      <alignment horizontal="left" vertical="center"/>
    </xf>
    <xf numFmtId="0" fontId="75" fillId="0" borderId="0" xfId="2" applyFont="1" applyAlignment="1">
      <alignment vertical="center"/>
    </xf>
    <xf numFmtId="167" fontId="26" fillId="0" borderId="47" xfId="1" applyNumberFormat="1" applyFont="1" applyFill="1" applyBorder="1" applyAlignment="1">
      <alignment horizontal="left" vertical="center"/>
    </xf>
    <xf numFmtId="167" fontId="26" fillId="0" borderId="47" xfId="1" applyNumberFormat="1" applyFont="1" applyBorder="1" applyAlignment="1">
      <alignment horizontal="left" vertical="center"/>
    </xf>
    <xf numFmtId="167" fontId="5" fillId="0" borderId="45" xfId="2" applyNumberFormat="1" applyBorder="1" applyAlignment="1">
      <alignment horizontal="left" vertical="center"/>
    </xf>
    <xf numFmtId="4" fontId="58" fillId="0" borderId="17" xfId="1" applyNumberFormat="1" applyFont="1" applyBorder="1"/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42" fillId="0" borderId="0" xfId="1" applyNumberFormat="1" applyFont="1"/>
    <xf numFmtId="0" fontId="77" fillId="2" borderId="0" xfId="3" applyFont="1" applyFill="1" applyAlignment="1">
      <alignment horizontal="left" vertical="center" indent="1"/>
    </xf>
    <xf numFmtId="3" fontId="43" fillId="2" borderId="1" xfId="1" applyNumberFormat="1" applyFont="1" applyFill="1" applyBorder="1" applyAlignment="1">
      <alignment horizontal="center" vertical="center"/>
    </xf>
    <xf numFmtId="3" fontId="43" fillId="2" borderId="0" xfId="1" applyNumberFormat="1" applyFont="1" applyFill="1" applyBorder="1" applyAlignment="1">
      <alignment horizontal="center" vertical="center"/>
    </xf>
    <xf numFmtId="3" fontId="43" fillId="2" borderId="41" xfId="1" applyNumberFormat="1" applyFont="1" applyFill="1" applyBorder="1" applyAlignment="1">
      <alignment horizontal="center" vertical="center"/>
    </xf>
    <xf numFmtId="0" fontId="42" fillId="5" borderId="0" xfId="0" applyFont="1" applyFill="1" applyAlignment="1">
      <alignment horizontal="left"/>
    </xf>
    <xf numFmtId="0" fontId="36" fillId="5" borderId="0" xfId="0" applyFont="1" applyFill="1" applyAlignment="1">
      <alignment horizontal="left" vertical="center" wrapText="1"/>
    </xf>
    <xf numFmtId="0" fontId="42" fillId="0" borderId="0" xfId="0" applyFont="1" applyAlignment="1">
      <alignment horizontal="left"/>
    </xf>
    <xf numFmtId="0" fontId="69" fillId="0" borderId="0" xfId="8" applyFont="1" applyAlignment="1">
      <alignment horizontal="left"/>
    </xf>
    <xf numFmtId="0" fontId="78" fillId="12" borderId="0" xfId="0" applyFont="1" applyFill="1" applyAlignment="1">
      <alignment horizontal="left" vertical="center" wrapText="1"/>
    </xf>
    <xf numFmtId="0" fontId="78" fillId="13" borderId="0" xfId="0" applyFont="1" applyFill="1" applyAlignment="1">
      <alignment horizontal="left" vertical="center" wrapText="1"/>
    </xf>
    <xf numFmtId="0" fontId="60" fillId="2" borderId="0" xfId="0" applyFont="1" applyFill="1" applyAlignment="1">
      <alignment horizontal="left" vertical="center"/>
    </xf>
    <xf numFmtId="0" fontId="13" fillId="0" borderId="3" xfId="3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5" fillId="8" borderId="23" xfId="2" applyFill="1" applyBorder="1" applyAlignment="1">
      <alignment vertical="center"/>
    </xf>
    <xf numFmtId="0" fontId="26" fillId="6" borderId="0" xfId="3" applyFont="1" applyFill="1" applyAlignment="1">
      <alignment vertical="center" wrapText="1"/>
    </xf>
    <xf numFmtId="0" fontId="42" fillId="6" borderId="29" xfId="3" applyFont="1" applyFill="1" applyBorder="1" applyAlignment="1">
      <alignment vertical="top" wrapText="1"/>
    </xf>
    <xf numFmtId="0" fontId="42" fillId="6" borderId="28" xfId="3" applyFont="1" applyFill="1" applyBorder="1" applyAlignment="1">
      <alignment vertical="top" wrapText="1"/>
    </xf>
    <xf numFmtId="0" fontId="26" fillId="6" borderId="7" xfId="3" applyFont="1" applyFill="1" applyBorder="1" applyAlignment="1">
      <alignment horizontal="left" vertical="center" wrapText="1"/>
    </xf>
    <xf numFmtId="0" fontId="29" fillId="2" borderId="4" xfId="2" applyFont="1" applyFill="1" applyBorder="1" applyAlignment="1">
      <alignment horizontal="center"/>
    </xf>
    <xf numFmtId="0" fontId="30" fillId="0" borderId="2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6" fillId="5" borderId="0" xfId="2" applyFont="1" applyFill="1" applyBorder="1" applyAlignment="1">
      <alignment vertical="center" wrapText="1"/>
    </xf>
    <xf numFmtId="0" fontId="12" fillId="2" borderId="0" xfId="3" applyFont="1" applyFill="1" applyAlignment="1">
      <alignment horizontal="left" vertical="center" wrapText="1" indent="2"/>
    </xf>
    <xf numFmtId="0" fontId="13" fillId="2" borderId="0" xfId="3" applyFont="1" applyFill="1" applyAlignment="1">
      <alignment vertical="center" wrapText="1"/>
    </xf>
    <xf numFmtId="0" fontId="17" fillId="5" borderId="0" xfId="2" applyFont="1" applyFill="1" applyAlignment="1">
      <alignment horizontal="center"/>
    </xf>
    <xf numFmtId="0" fontId="17" fillId="5" borderId="19" xfId="2" applyFont="1" applyFill="1" applyBorder="1" applyAlignment="1">
      <alignment horizontal="center"/>
    </xf>
    <xf numFmtId="0" fontId="27" fillId="4" borderId="34" xfId="3" applyFont="1" applyFill="1" applyBorder="1" applyAlignment="1">
      <alignment horizontal="left" vertical="center" wrapText="1"/>
    </xf>
    <xf numFmtId="0" fontId="27" fillId="4" borderId="0" xfId="3" applyFont="1" applyFill="1" applyAlignment="1">
      <alignment horizontal="left" vertical="center" wrapText="1"/>
    </xf>
    <xf numFmtId="0" fontId="27" fillId="4" borderId="32" xfId="3" applyFont="1" applyFill="1" applyBorder="1" applyAlignment="1">
      <alignment horizontal="left" vertical="center" wrapText="1"/>
    </xf>
    <xf numFmtId="0" fontId="27" fillId="4" borderId="23" xfId="3" applyFont="1" applyFill="1" applyBorder="1" applyAlignment="1">
      <alignment horizontal="left" vertical="center" wrapText="1"/>
    </xf>
    <xf numFmtId="0" fontId="16" fillId="5" borderId="0" xfId="2" applyFont="1" applyFill="1" applyBorder="1" applyAlignment="1">
      <alignment vertical="center"/>
    </xf>
    <xf numFmtId="0" fontId="15" fillId="5" borderId="0" xfId="3" applyFont="1" applyFill="1" applyAlignment="1">
      <alignment horizontal="left" vertical="center" wrapText="1" indent="3"/>
    </xf>
    <xf numFmtId="0" fontId="26" fillId="5" borderId="0" xfId="3" applyFont="1" applyFill="1" applyAlignment="1">
      <alignment horizontal="left" vertical="center" wrapText="1" indent="3"/>
    </xf>
    <xf numFmtId="0" fontId="26" fillId="5" borderId="0" xfId="3" applyFont="1" applyFill="1" applyAlignment="1">
      <alignment vertical="center" wrapText="1"/>
    </xf>
    <xf numFmtId="0" fontId="29" fillId="0" borderId="0" xfId="2" applyFont="1" applyFill="1" applyBorder="1" applyAlignment="1">
      <alignment horizontal="center" vertical="center"/>
    </xf>
    <xf numFmtId="0" fontId="29" fillId="2" borderId="20" xfId="2" applyFont="1" applyFill="1" applyBorder="1" applyAlignment="1">
      <alignment horizontal="center"/>
    </xf>
    <xf numFmtId="0" fontId="29" fillId="2" borderId="18" xfId="2" applyFont="1" applyFill="1" applyBorder="1" applyAlignment="1">
      <alignment horizontal="center"/>
    </xf>
    <xf numFmtId="0" fontId="22" fillId="2" borderId="0" xfId="2" applyFont="1" applyFill="1" applyAlignment="1"/>
    <xf numFmtId="0" fontId="38" fillId="2" borderId="0" xfId="2" applyFont="1" applyFill="1" applyAlignment="1"/>
    <xf numFmtId="0" fontId="17" fillId="5" borderId="24" xfId="2" applyFont="1" applyFill="1" applyBorder="1" applyAlignment="1">
      <alignment horizontal="center"/>
    </xf>
    <xf numFmtId="0" fontId="50" fillId="8" borderId="28" xfId="3" applyFont="1" applyFill="1" applyBorder="1" applyAlignment="1">
      <alignment horizontal="left" vertical="center" wrapText="1"/>
    </xf>
    <xf numFmtId="0" fontId="42" fillId="6" borderId="28" xfId="3" applyFont="1" applyFill="1" applyBorder="1" applyAlignment="1">
      <alignment horizontal="left" vertical="center" wrapText="1"/>
    </xf>
    <xf numFmtId="0" fontId="42" fillId="6" borderId="29" xfId="3" applyFont="1" applyFill="1" applyBorder="1" applyAlignment="1">
      <alignment horizontal="left" vertical="center" wrapText="1"/>
    </xf>
    <xf numFmtId="0" fontId="17" fillId="5" borderId="0" xfId="2" applyFont="1" applyFill="1" applyBorder="1" applyAlignment="1">
      <alignment horizontal="center"/>
    </xf>
    <xf numFmtId="0" fontId="29" fillId="2" borderId="0" xfId="2" applyFont="1" applyFill="1" applyBorder="1" applyAlignment="1">
      <alignment horizontal="center"/>
    </xf>
    <xf numFmtId="0" fontId="14" fillId="5" borderId="2" xfId="3" applyFont="1" applyFill="1" applyBorder="1" applyAlignment="1">
      <alignment vertical="center"/>
    </xf>
    <xf numFmtId="0" fontId="40" fillId="2" borderId="17" xfId="3" applyFont="1" applyFill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7" fillId="5" borderId="25" xfId="2" applyFont="1" applyFill="1" applyBorder="1" applyAlignment="1">
      <alignment horizontal="center"/>
    </xf>
    <xf numFmtId="0" fontId="29" fillId="2" borderId="25" xfId="2" applyFont="1" applyFill="1" applyBorder="1" applyAlignment="1">
      <alignment horizontal="center"/>
    </xf>
    <xf numFmtId="0" fontId="36" fillId="5" borderId="0" xfId="0" applyFont="1" applyFill="1" applyAlignment="1">
      <alignment vertical="center" wrapText="1"/>
    </xf>
    <xf numFmtId="0" fontId="26" fillId="2" borderId="0" xfId="0" applyFont="1" applyFill="1" applyAlignment="1">
      <alignment horizontal="left" vertical="center" wrapText="1" indent="3"/>
    </xf>
    <xf numFmtId="0" fontId="62" fillId="0" borderId="0" xfId="2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top" wrapText="1" indent="3"/>
    </xf>
    <xf numFmtId="0" fontId="43" fillId="2" borderId="0" xfId="0" applyFont="1" applyFill="1" applyAlignment="1">
      <alignment horizontal="left" vertical="center" wrapText="1" indent="2"/>
    </xf>
    <xf numFmtId="0" fontId="43" fillId="8" borderId="5" xfId="2" applyFont="1" applyFill="1" applyBorder="1" applyAlignment="1">
      <alignment horizontal="left" vertical="center" wrapText="1"/>
    </xf>
    <xf numFmtId="0" fontId="11" fillId="5" borderId="0" xfId="3" applyFont="1" applyFill="1" applyAlignment="1">
      <alignment horizontal="left" vertical="center" wrapText="1"/>
    </xf>
    <xf numFmtId="0" fontId="62" fillId="2" borderId="5" xfId="2" applyFont="1" applyFill="1" applyBorder="1" applyAlignment="1">
      <alignment horizontal="left" vertical="center" wrapText="1"/>
    </xf>
    <xf numFmtId="0" fontId="62" fillId="2" borderId="0" xfId="2" applyFont="1" applyFill="1" applyBorder="1" applyAlignment="1">
      <alignment horizontal="left" vertical="center" wrapText="1"/>
    </xf>
    <xf numFmtId="0" fontId="52" fillId="2" borderId="0" xfId="2" applyFont="1" applyFill="1" applyAlignment="1"/>
    <xf numFmtId="0" fontId="66" fillId="2" borderId="0" xfId="2" applyFont="1" applyFill="1" applyAlignment="1"/>
    <xf numFmtId="0" fontId="6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vertical="center" wrapText="1" indent="3"/>
    </xf>
    <xf numFmtId="0" fontId="15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 indent="2"/>
    </xf>
    <xf numFmtId="0" fontId="14" fillId="2" borderId="0" xfId="3" applyFont="1" applyFill="1" applyAlignment="1">
      <alignment vertical="center"/>
    </xf>
    <xf numFmtId="0" fontId="62" fillId="8" borderId="0" xfId="2" applyFont="1" applyFill="1" applyBorder="1" applyAlignment="1">
      <alignment horizontal="left" vertical="center" wrapText="1"/>
    </xf>
    <xf numFmtId="0" fontId="62" fillId="8" borderId="5" xfId="2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43" fillId="2" borderId="0" xfId="3" applyFont="1" applyFill="1" applyAlignment="1">
      <alignment horizontal="left" vertical="center"/>
    </xf>
  </cellXfs>
  <cellStyles count="9">
    <cellStyle name="Hyperlink 2" xfId="4" xr:uid="{00000000-0005-0000-0000-000001000000}"/>
    <cellStyle name="Lien hypertexte" xfId="2" builtinId="8"/>
    <cellStyle name="Milliers" xfId="1" builtinId="3"/>
    <cellStyle name="Normal" xfId="0" builtinId="0"/>
    <cellStyle name="Normal 2" xfId="3" xr:uid="{00000000-0005-0000-0000-000004000000}"/>
    <cellStyle name="Normal 2 2 14" xfId="7" xr:uid="{F5D19514-B21E-4B76-9BB7-C2BB60340EBA}"/>
    <cellStyle name="Normal 3" xfId="8" xr:uid="{AC8A3938-EFC9-4B05-8897-F191E332DA86}"/>
    <cellStyle name="Pourcentage" xfId="6" builtinId="5"/>
    <cellStyle name="Texte explicatif" xfId="5" builtinId="53"/>
  </cellStyles>
  <dxfs count="108">
    <dxf>
      <numFmt numFmtId="0" formatCode="General"/>
      <alignment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167" formatCode="_ * #,##0_ ;_ * \-#,##0_ ;_ * &quot;-&quot;??_ ;_ @_ 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alignment horizontal="left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4" formatCode="#,##0.0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vertAlign val="baseline"/>
        <sz val="12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167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167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3" defaultTableStyle="TableStyleMedium2" defaultPivotStyle="PivotStyleLight16">
    <tableStyle name="EITI Table" pivot="0" count="0" xr9:uid="{1E105F24-99F8-43C5-BDF9-D6A753A24FA2}"/>
    <tableStyle name="EITI Table 2" pivot="0" count="3" xr9:uid="{75225649-1FD3-452E-B344-3C5F7BA5401C}">
      <tableStyleElement type="headerRow" dxfId="107"/>
      <tableStyleElement type="firstRowStripe" dxfId="106"/>
      <tableStyleElement type="secondRowStripe" dxfId="105"/>
    </tableStyle>
    <tableStyle name="EITI Table 3" pivot="0" count="3" xr9:uid="{75225649-1FD3-452E-B344-3C5F7BA5401C}">
      <tableStyleElement type="headerRow" dxfId="104"/>
      <tableStyleElement type="firstRowStripe" dxfId="103"/>
      <tableStyleElement type="secondRowStripe" dxfId="102"/>
    </tableStyle>
  </tableStyles>
  <colors>
    <mruColors>
      <color rgb="FFF6A70A"/>
      <color rgb="FFF2F2F2"/>
      <color rgb="FF0076AF"/>
      <color rgb="FFD9D9D9"/>
      <color rgb="FFF0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4</xdr:row>
      <xdr:rowOff>183252</xdr:rowOff>
    </xdr:to>
    <xdr:pic>
      <xdr:nvPicPr>
        <xdr:cNvPr id="7" name="Picture 6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61640C93-182B-4D91-B8CE-534A3A65E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77813" y="0"/>
          <a:ext cx="1736679" cy="99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45017</xdr:rowOff>
    </xdr:from>
    <xdr:to>
      <xdr:col>7</xdr:col>
      <xdr:colOff>0</xdr:colOff>
      <xdr:row>5</xdr:row>
      <xdr:rowOff>99390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D1E856C-C8D8-4A69-9BD1-D9667437E682}"/>
            </a:ext>
          </a:extLst>
        </xdr:cNvPr>
        <xdr:cNvGrpSpPr>
          <a:grpSpLocks/>
        </xdr:cNvGrpSpPr>
      </xdr:nvGrpSpPr>
      <xdr:grpSpPr bwMode="auto">
        <a:xfrm flipV="1">
          <a:off x="272143" y="1065553"/>
          <a:ext cx="13498286" cy="54373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E72EF97-04EB-4C69-ABDD-AD665FD2B8B4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AFE90F5-9E8A-48BC-9FC0-B1BC9C9EF2E3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26F2BEA-D9F9-4706-8913-3B37C0F9E61C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16F3F3E-32D9-4E9F-9875-9C4ACC925326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32467AE-B8EF-479C-8ABE-E4B87B75128D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09223E0-7FAC-46F2-99E3-1A136AC46D0D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08FDE80-9D68-4E68-9BC4-E67C1A9B1C75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5D8932D-D2E1-47D4-A300-482A260DD3DF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200024</xdr:rowOff>
    </xdr:from>
    <xdr:to>
      <xdr:col>7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65A8299-B3EA-458C-8DE3-6AF5BE52D529}"/>
            </a:ext>
          </a:extLst>
        </xdr:cNvPr>
        <xdr:cNvGrpSpPr>
          <a:grpSpLocks/>
        </xdr:cNvGrpSpPr>
      </xdr:nvGrpSpPr>
      <xdr:grpSpPr bwMode="auto">
        <a:xfrm>
          <a:off x="268941" y="0"/>
          <a:ext cx="13716000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A533F3F1-6CF8-4E74-A2A8-CF7F1527F08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E2275F57-1341-4AA4-AA80-F9B361BC26D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200024</xdr:rowOff>
    </xdr:from>
    <xdr:to>
      <xdr:col>8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27F5133-DAE1-49FE-BA13-854C2168A81B}"/>
            </a:ext>
          </a:extLst>
        </xdr:cNvPr>
        <xdr:cNvGrpSpPr>
          <a:grpSpLocks/>
        </xdr:cNvGrpSpPr>
      </xdr:nvGrpSpPr>
      <xdr:grpSpPr bwMode="auto">
        <a:xfrm>
          <a:off x="268941" y="0"/>
          <a:ext cx="15654618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C52EB97-EF20-49FD-ABE0-FDCD3013BCE0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0AC24B51-FA8F-4143-89F4-000FFE854C18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4</xdr:row>
      <xdr:rowOff>200024</xdr:rowOff>
    </xdr:from>
    <xdr:to>
      <xdr:col>4</xdr:col>
      <xdr:colOff>2285999</xdr:colOff>
      <xdr:row>6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C2159D8-7352-4E2D-A5BF-AE8DA13A5427}"/>
            </a:ext>
          </a:extLst>
        </xdr:cNvPr>
        <xdr:cNvGrpSpPr>
          <a:grpSpLocks/>
        </xdr:cNvGrpSpPr>
      </xdr:nvGrpSpPr>
      <xdr:grpSpPr bwMode="auto">
        <a:xfrm>
          <a:off x="266699" y="0"/>
          <a:ext cx="12323618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7BB548C-1AB7-47DF-867C-65043575991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9959B6CB-7FEE-4CD1-9F79-0BEC2E07616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180974</xdr:rowOff>
    </xdr:from>
    <xdr:to>
      <xdr:col>14</xdr:col>
      <xdr:colOff>0</xdr:colOff>
      <xdr:row>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73E1E8-14D5-4032-BFBF-2C0E51B7CF8D}"/>
            </a:ext>
          </a:extLst>
        </xdr:cNvPr>
        <xdr:cNvGrpSpPr>
          <a:grpSpLocks/>
        </xdr:cNvGrpSpPr>
      </xdr:nvGrpSpPr>
      <xdr:grpSpPr bwMode="auto">
        <a:xfrm>
          <a:off x="207818" y="0"/>
          <a:ext cx="18409227" cy="0"/>
          <a:chOff x="1133" y="1230"/>
          <a:chExt cx="8460" cy="208"/>
        </a:xfrm>
      </xdr:grpSpPr>
      <xdr:sp macro="" textlink="">
        <xdr:nvSpPr>
          <xdr:cNvPr id="6" name="Rektangel 2">
            <a:extLst>
              <a:ext uri="{FF2B5EF4-FFF2-40B4-BE49-F238E27FC236}">
                <a16:creationId xmlns:a16="http://schemas.microsoft.com/office/drawing/2014/main" id="{98E8F3D6-7500-4A83-ADB1-5A3338A665E8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ktangel 3">
            <a:extLst>
              <a:ext uri="{FF2B5EF4-FFF2-40B4-BE49-F238E27FC236}">
                <a16:creationId xmlns:a16="http://schemas.microsoft.com/office/drawing/2014/main" id="{49F7436F-6E45-494D-87AF-7C61A413D25E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78238</xdr:colOff>
      <xdr:row>29</xdr:row>
      <xdr:rowOff>264865</xdr:rowOff>
    </xdr:from>
    <xdr:to>
      <xdr:col>14</xdr:col>
      <xdr:colOff>79062</xdr:colOff>
      <xdr:row>49</xdr:row>
      <xdr:rowOff>216348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5AD3F8-19EE-403C-8653-CF7C887B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5374" y="7244092"/>
          <a:ext cx="6200733" cy="874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14</xdr:row>
      <xdr:rowOff>304800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177800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120650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69</xdr:row>
      <xdr:rowOff>304800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65/Downloads/SD/2.0/Summary%20Data%202.0%20data%20validation%20french%20translation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rimLourimi\AppData\Local\Microsoft\Windows\INetCache\Content.Outlook\WJP7EMSC\EITI%20SUMMARY%20DATA%20BF%202023_120325.xlsx" TargetMode="External"/><Relationship Id="rId1" Type="http://schemas.openxmlformats.org/officeDocument/2006/relationships/externalLinkPath" Target="/Users/KarimLourimi/AppData/Local/Microsoft/Windows/INetCache/Content.Outlook/WJP7EMSC/EITI%20SUMMARY%20DATA%20BF%202023_1203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teamtn-my.sharepoint.com/personal/a_turki_enerteam_tn/Documents/Bureau/ITIE%20BF/Burkina%20FASO/Rapport%202023/Commentaire%20BF/Database%20BF%20V%2021%2002%202025.xlsx" TargetMode="External"/><Relationship Id="rId1" Type="http://schemas.openxmlformats.org/officeDocument/2006/relationships/externalLinkPath" Target="https://enerteamtn-my.sharepoint.com/personal/a_turki_enerteam_tn/Documents/Bureau/ITIE%20BF/Burkina%20FASO/Rapport%202023/Commentaire%20BF/Database%20BF%20V%2021%2002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teamtn-my.sharepoint.com/personal/a_turki_enerteam_tn/Documents/Bureau/fr_eiti_summary_data_template_2.0_5_EITI-BF-2022.xlsx" TargetMode="External"/><Relationship Id="rId1" Type="http://schemas.openxmlformats.org/officeDocument/2006/relationships/externalLinkPath" Target="https://enerteamtn-my.sharepoint.com/personal/a_turki_enerteam_tn/Documents/Bureau/fr_eiti_summary_data_template_2.0_5_EITI-BF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3 - Reporting entitie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Partie 1 - Présentation"/>
      <sheetName val="Partie 2 - Liste de pointage"/>
      <sheetName val="Partie 3 - Entités déclarantes"/>
      <sheetName val="Partie 4 - Recettes de l’État"/>
      <sheetName val="Partie 5 - Données d’entrepris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K4" t="str">
            <v>Oui, divulgation systématique</v>
          </cell>
        </row>
        <row r="5">
          <cell r="K5" t="str">
            <v>Oui, à travers le rapportage ITIE</v>
          </cell>
        </row>
        <row r="6">
          <cell r="K6" t="str">
            <v>Sans objet.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int focaux"/>
      <sheetName val="Perimetre 2023-Ese publiques"/>
      <sheetName val="Perimetre 2023-Stes "/>
      <sheetName val="Schéma flux"/>
      <sheetName val="Companies"/>
      <sheetName val="Taxes"/>
      <sheetName val="Adj by Company (STE)"/>
      <sheetName val="Adj by Company (GOV)"/>
      <sheetName val="Total Ajustements"/>
      <sheetName val="Tableau 59"/>
      <sheetName val="Ecart non justifié"/>
      <sheetName val="Feuil2"/>
      <sheetName val="Feuil1"/>
      <sheetName val="Feuil4"/>
      <sheetName val="Récap Ecarts"/>
      <sheetName val="TCD Récap Ecarts"/>
      <sheetName val="Govt Ag"/>
      <sheetName val="Lis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2024"/>
      <sheetName val="Annnexe 1"/>
      <sheetName val="Annexe 2"/>
      <sheetName val="Annexe 3"/>
      <sheetName val="Annexe 4"/>
      <sheetName val="Annexe 5"/>
      <sheetName val="Annexe 6"/>
      <sheetName val="Annexe 7"/>
      <sheetName val="Annexe 8"/>
      <sheetName val="Annexe 9"/>
      <sheetName val="Annexe 10"/>
      <sheetName val="Annexe 11"/>
      <sheetName val="Annexe 12"/>
      <sheetName val="Annexe 13"/>
      <sheetName val="Annexe 14"/>
      <sheetName val="Annexe 15"/>
      <sheetName val="Annexe 16"/>
      <sheetName val="Annexe 17"/>
      <sheetName val="Annexe 18"/>
      <sheetName val="Annexe 22.1"/>
      <sheetName val="Annexe 22.2"/>
      <sheetName val="Annexe 25"/>
      <sheetName val="Annexe 26"/>
      <sheetName val="Annexe 27"/>
      <sheetName val="Annexe 28"/>
      <sheetName val="Annexe 29"/>
      <sheetName val="Annexe 30"/>
      <sheetName val="Annexe 31"/>
      <sheetName val="Annexe 32"/>
      <sheetName val="Emplois(2)"/>
      <sheetName val="Annexe aa"/>
      <sheetName val="Annexe C"/>
      <sheetName val="test FMDL"/>
      <sheetName val="Annexe xx"/>
      <sheetName val="Annexe xxx"/>
      <sheetName val="Annexe x"/>
      <sheetName val="Annexe bb"/>
      <sheetName val="Tableau"/>
      <sheetName val="Tableau (2)"/>
      <sheetName val="Tableau (3)"/>
      <sheetName val="Tableau (4)"/>
      <sheetName val="Tableau (5)"/>
      <sheetName val="Tableau (6)"/>
      <sheetName val="Tableau (7)"/>
      <sheetName val="Tableau (8)"/>
      <sheetName val="Tableau (9)"/>
      <sheetName val="Tableau (10)"/>
      <sheetName val="Tableau (11)"/>
      <sheetName val="Tableau (12)"/>
      <sheetName val="Tableau (13)"/>
      <sheetName val="Tableau (14)"/>
      <sheetName val="Tableau (15)"/>
      <sheetName val="Tableau (16)"/>
      <sheetName val="Tableau (17)"/>
      <sheetName val="Tableau (18)"/>
      <sheetName val="Tableau (19)"/>
      <sheetName val="Tableau (20)"/>
      <sheetName val="Tableau (21)"/>
      <sheetName val="Tableau (22)"/>
      <sheetName val="Tableau (23)"/>
      <sheetName val="Tableau (24)"/>
      <sheetName val="Tableau (25)"/>
      <sheetName val="Tableau (26)"/>
      <sheetName val="Tableau (27)"/>
      <sheetName val="Tableau (28)"/>
      <sheetName val="Tableau (29)"/>
      <sheetName val="Tableau (54)"/>
      <sheetName val="Tableau (30)"/>
      <sheetName val="Tableau (31)"/>
      <sheetName val="Tableau (32)"/>
      <sheetName val="Tableau 32"/>
      <sheetName val="Tableau (33)"/>
      <sheetName val="Tableau (34)"/>
      <sheetName val="Tableau (35)"/>
      <sheetName val="Tableau (36)"/>
      <sheetName val="Tableau (37)"/>
      <sheetName val="Tableau (39)"/>
      <sheetName val="Tableau (40)"/>
      <sheetName val="Tableau (41)"/>
      <sheetName val="Tableau (43)"/>
      <sheetName val="Tableau (44)"/>
      <sheetName val="Tableau (45)"/>
      <sheetName val="Tableau (46)"/>
      <sheetName val="Tableau (48)"/>
      <sheetName val="Tableau (49)"/>
      <sheetName val="Tableau (50)"/>
      <sheetName val="Tableau (51)"/>
      <sheetName val="Tableau (52)"/>
      <sheetName val="Tableau (53)"/>
      <sheetName val="Tableau 60"/>
      <sheetName val="Tableau 61"/>
      <sheetName val="Section 7"/>
      <sheetName val="Tableau 62"/>
      <sheetName val="Tableau 61 (3)"/>
      <sheetName val="Tableau 61 (2)"/>
      <sheetName val="Tableau (38)"/>
      <sheetName val="Section 1"/>
      <sheetName val="Tableau (47)"/>
      <sheetName val="Section 1 (2)"/>
      <sheetName val="Tableau (55)"/>
      <sheetName val="Tableau général"/>
      <sheetName val="Tableau général retraité"/>
      <sheetName val="gggg"/>
      <sheetName val="dddd"/>
      <sheetName val="Feuil3"/>
      <sheetName val="Tableau général détaillé base"/>
      <sheetName val="Feuil5"/>
      <sheetName val="Tableau (42)"/>
      <sheetName val="Liste des abréviations"/>
      <sheetName val="Recap minier"/>
      <sheetName val="1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>
        <row r="3">
          <cell r="B3" t="str">
            <v xml:space="preserve">Flux </v>
          </cell>
          <cell r="C3" t="str">
            <v>Total des paiements en millions de FCFA</v>
          </cell>
          <cell r="D3" t="str">
            <v>Prélevé dans le cadre d’un projet (O/N)</v>
          </cell>
        </row>
        <row r="4">
          <cell r="C4">
            <v>125268.798954</v>
          </cell>
        </row>
        <row r="5">
          <cell r="B5" t="str">
            <v>Droits de Douane et taxes assimilées</v>
          </cell>
          <cell r="C5">
            <v>125268.798954</v>
          </cell>
          <cell r="D5" t="str">
            <v>Non</v>
          </cell>
        </row>
        <row r="7">
          <cell r="C7">
            <v>238338.34514599998</v>
          </cell>
        </row>
        <row r="8">
          <cell r="B8" t="str">
            <v>Taxe sur les Plus-Value de cession des titres miniers (TPVCTM)</v>
          </cell>
          <cell r="C8">
            <v>1871.45577</v>
          </cell>
          <cell r="D8" t="str">
            <v>Oui</v>
          </cell>
        </row>
        <row r="10">
          <cell r="B10" t="str">
            <v>Taxe sur les Véhicules à Moteur (TVM)</v>
          </cell>
          <cell r="C10">
            <v>8.2789999999999999</v>
          </cell>
          <cell r="D10" t="str">
            <v>Oui</v>
          </cell>
        </row>
        <row r="12">
          <cell r="B12" t="str">
            <v>Acomptes provisionnels de l'impôt sur les sociétés (AP - IS)</v>
          </cell>
          <cell r="C12">
            <v>96539.099165000007</v>
          </cell>
          <cell r="D12" t="str">
            <v>Non</v>
          </cell>
        </row>
        <row r="14">
          <cell r="B14" t="str">
            <v>Impôt sur les Sociétés (IS)</v>
          </cell>
          <cell r="C14">
            <v>35231.214360999998</v>
          </cell>
          <cell r="D14" t="str">
            <v>Non</v>
          </cell>
        </row>
        <row r="16">
          <cell r="B16" t="str">
            <v>Taxe sur la Valeur Ajoutée (TVA)</v>
          </cell>
          <cell r="C16">
            <v>1282.5506539999999</v>
          </cell>
          <cell r="D16" t="str">
            <v>Non</v>
          </cell>
        </row>
        <row r="18">
          <cell r="B18" t="str">
            <v>Impôt sur le Revenu des Capitaux Mobiliers (IRCM)</v>
          </cell>
          <cell r="C18">
            <v>31607.787888999999</v>
          </cell>
          <cell r="D18" t="str">
            <v>Non</v>
          </cell>
        </row>
        <row r="20">
          <cell r="B20" t="str">
            <v>Impôt Unique sur les Traitements et Salaires (IUTS)</v>
          </cell>
          <cell r="C20">
            <v>23610.901838999998</v>
          </cell>
          <cell r="D20" t="str">
            <v>Non</v>
          </cell>
        </row>
        <row r="22">
          <cell r="B22" t="str">
            <v>Taxe sur la valeur ajoutée pour le compte de tiers</v>
          </cell>
          <cell r="C22">
            <v>16633.158050999999</v>
          </cell>
          <cell r="D22" t="str">
            <v>Non</v>
          </cell>
        </row>
        <row r="24">
          <cell r="B24" t="str">
            <v>Retenue à la source de la taxe sur la valeur ajoutée (RET/TVA)</v>
          </cell>
          <cell r="C24">
            <v>9728.7293669999999</v>
          </cell>
          <cell r="D24" t="str">
            <v>Non</v>
          </cell>
        </row>
        <row r="26">
          <cell r="B26" t="str">
            <v>Retenue à la source sur les sommes versées aux prestataires non résidents (RET N. RESIDENTS)</v>
          </cell>
          <cell r="C26">
            <v>6345.5345360000001</v>
          </cell>
          <cell r="D26" t="str">
            <v>Non</v>
          </cell>
        </row>
        <row r="28">
          <cell r="B28" t="str">
            <v>Retenue à la source sur les sommes versées aux prestataires résidents (RET/SOURCE)</v>
          </cell>
          <cell r="C28">
            <v>5180.0079029999997</v>
          </cell>
          <cell r="D28" t="str">
            <v>Non</v>
          </cell>
        </row>
        <row r="30">
          <cell r="B30" t="str">
            <v xml:space="preserve">Contribution des patentes </v>
          </cell>
          <cell r="C30">
            <v>4854.1161000000002</v>
          </cell>
          <cell r="D30" t="str">
            <v>Non</v>
          </cell>
        </row>
        <row r="32">
          <cell r="B32" t="str">
            <v>Taxe Patronale et d'Apprentissage (TPA)</v>
          </cell>
          <cell r="C32">
            <v>3083.3164459999998</v>
          </cell>
          <cell r="D32" t="str">
            <v>Non</v>
          </cell>
        </row>
        <row r="34">
          <cell r="B34" t="str">
            <v>Droits d'enregistrement</v>
          </cell>
          <cell r="C34">
            <v>275.63470999999998</v>
          </cell>
          <cell r="D34" t="str">
            <v>Non</v>
          </cell>
        </row>
        <row r="36">
          <cell r="B36" t="str">
            <v>Taxe Foncière des Sociétés (TFS)</v>
          </cell>
          <cell r="C36">
            <v>1060.8920889999999</v>
          </cell>
          <cell r="D36" t="str">
            <v>Non</v>
          </cell>
        </row>
        <row r="38">
          <cell r="B38" t="str">
            <v>Prélèvement à la source sur les importations et les ventes de biens (PREL FACT)</v>
          </cell>
          <cell r="C38">
            <v>9.0611510000000006</v>
          </cell>
          <cell r="D38" t="str">
            <v>Non</v>
          </cell>
        </row>
        <row r="40">
          <cell r="B40" t="str">
            <v>Acompte provisionnel patente (AC-PATENTE)</v>
          </cell>
          <cell r="C40">
            <v>660.63207599999998</v>
          </cell>
          <cell r="D40" t="str">
            <v>Non</v>
          </cell>
        </row>
        <row r="42">
          <cell r="B42" t="str">
            <v>Pénalités DGI</v>
          </cell>
          <cell r="C42">
            <v>252.89259999999999</v>
          </cell>
          <cell r="D42" t="str">
            <v>Non</v>
          </cell>
        </row>
        <row r="44">
          <cell r="B44" t="str">
            <v>Retenue à la source de l'impôt sur les revenus fonciers (RET / IRF)</v>
          </cell>
          <cell r="C44">
            <v>90.694378999999998</v>
          </cell>
          <cell r="D44" t="str">
            <v>Non</v>
          </cell>
        </row>
        <row r="46">
          <cell r="B46" t="str">
            <v>Impôt sur les Bénéfices Industriels, Commerciaux et Agricoles (IBICA)</v>
          </cell>
          <cell r="C46">
            <v>1.5290699999999999</v>
          </cell>
          <cell r="D46" t="str">
            <v>Non</v>
          </cell>
        </row>
        <row r="48">
          <cell r="B48" t="str">
            <v>Retenue à la source libératoire sur les sommes perçues par les non déterminés</v>
          </cell>
          <cell r="C48">
            <v>7.7486899999999999</v>
          </cell>
          <cell r="D48" t="str">
            <v>Non</v>
          </cell>
        </row>
        <row r="50">
          <cell r="B50" t="str">
            <v>Minimum Forfaitaire de Perception (MFP)</v>
          </cell>
          <cell r="C50">
            <v>0.52500000000000002</v>
          </cell>
          <cell r="D50" t="str">
            <v>Non</v>
          </cell>
        </row>
        <row r="52">
          <cell r="B52" t="str">
            <v>Droits d'enregistrement sur les contrats de location (DE)</v>
          </cell>
          <cell r="C52">
            <v>2.1198000000000001</v>
          </cell>
          <cell r="D52" t="str">
            <v>Non</v>
          </cell>
        </row>
        <row r="54">
          <cell r="B54" t="str">
            <v>Impôt sur les Revenus Fonciers (IRF)</v>
          </cell>
          <cell r="C54">
            <v>0.34200000000000003</v>
          </cell>
          <cell r="D54" t="str">
            <v>Non</v>
          </cell>
        </row>
        <row r="56">
          <cell r="B56" t="str">
            <v>Taxe de voirie</v>
          </cell>
          <cell r="C56">
            <v>0.1225</v>
          </cell>
          <cell r="D56" t="str">
            <v>Non</v>
          </cell>
        </row>
        <row r="58">
          <cell r="C58">
            <v>143895.69781716549</v>
          </cell>
        </row>
        <row r="59">
          <cell r="B59" t="str">
            <v>Redevances proportionnelles (Royalties)</v>
          </cell>
          <cell r="C59">
            <v>105275.61667657716</v>
          </cell>
          <cell r="D59" t="str">
            <v>Oui</v>
          </cell>
        </row>
        <row r="61">
          <cell r="B61" t="str">
            <v>Dividendes</v>
          </cell>
          <cell r="C61">
            <v>32532.048473999999</v>
          </cell>
          <cell r="D61" t="str">
            <v>Oui</v>
          </cell>
        </row>
        <row r="63">
          <cell r="B63" t="str">
            <v xml:space="preserve">Fonds Minier de Développement Local (1%) </v>
          </cell>
          <cell r="C63">
            <v>21092.828742588325</v>
          </cell>
          <cell r="D63" t="str">
            <v>Oui</v>
          </cell>
        </row>
        <row r="65">
          <cell r="B65" t="str">
            <v>Taxe Superficiaire</v>
          </cell>
          <cell r="C65">
            <v>10834.348109</v>
          </cell>
          <cell r="D65" t="str">
            <v>Oui</v>
          </cell>
        </row>
        <row r="67">
          <cell r="B67" t="str">
            <v>Pénalités</v>
          </cell>
          <cell r="C67">
            <v>2147.1157880000001</v>
          </cell>
          <cell r="D67" t="str">
            <v>Oui</v>
          </cell>
        </row>
        <row r="69">
          <cell r="B69" t="str">
            <v>Droits Fixes</v>
          </cell>
          <cell r="C69">
            <v>924.65</v>
          </cell>
          <cell r="D69" t="str">
            <v>Oui</v>
          </cell>
        </row>
        <row r="71">
          <cell r="B71" t="str">
            <v>Frais de dossier</v>
          </cell>
          <cell r="C71">
            <v>2.5</v>
          </cell>
          <cell r="D71" t="str">
            <v>Oui</v>
          </cell>
        </row>
        <row r="73">
          <cell r="B73" t="str">
            <v>Remboursements de crédit de TVA (remboursement effectif) **</v>
          </cell>
          <cell r="C73">
            <v>-28913.409973000002</v>
          </cell>
          <cell r="D73" t="str">
            <v>Non</v>
          </cell>
        </row>
        <row r="75">
          <cell r="C75">
            <v>757.5</v>
          </cell>
        </row>
        <row r="76">
          <cell r="B76" t="str">
            <v xml:space="preserve">Frais de prestation ONASSIM </v>
          </cell>
          <cell r="C76">
            <v>757.5</v>
          </cell>
          <cell r="D76" t="str">
            <v>Non</v>
          </cell>
        </row>
        <row r="78">
          <cell r="C78">
            <v>0</v>
          </cell>
        </row>
        <row r="79">
          <cell r="B79" t="str">
            <v xml:space="preserve">Produits des ventes d’or </v>
          </cell>
          <cell r="C79">
            <v>0</v>
          </cell>
          <cell r="D79" t="str">
            <v>Non</v>
          </cell>
        </row>
        <row r="81">
          <cell r="C81">
            <v>66.381291000000004</v>
          </cell>
        </row>
        <row r="82">
          <cell r="B82" t="str">
            <v>Frais de prestation ANEVE</v>
          </cell>
          <cell r="C82">
            <v>66.381291000000004</v>
          </cell>
          <cell r="D82" t="str">
            <v>Oui</v>
          </cell>
        </row>
        <row r="84">
          <cell r="C84">
            <v>61.186059999999998</v>
          </cell>
        </row>
        <row r="85">
          <cell r="B85" t="str">
            <v>Frais de prestation BUMIGEB</v>
          </cell>
          <cell r="C85">
            <v>61.186059999999998</v>
          </cell>
          <cell r="D85" t="str">
            <v>Oui</v>
          </cell>
        </row>
        <row r="87">
          <cell r="C87">
            <v>3236.916354</v>
          </cell>
        </row>
        <row r="88">
          <cell r="B88" t="str">
            <v>Contribution Financière en matière d'eau (CFE)</v>
          </cell>
          <cell r="C88">
            <v>3236.916354</v>
          </cell>
          <cell r="D88" t="str">
            <v>Non</v>
          </cell>
        </row>
        <row r="90">
          <cell r="C90">
            <v>295.17555900000002</v>
          </cell>
        </row>
        <row r="91">
          <cell r="B91" t="str">
            <v>Autres flux de paiements significatifs (&gt; 10 millions de FCFA) PSI &amp; PSA collectées par la DGI</v>
          </cell>
          <cell r="C91">
            <v>295.17555900000002</v>
          </cell>
          <cell r="D91" t="str">
            <v>Non</v>
          </cell>
        </row>
        <row r="93">
          <cell r="C93">
            <v>2482.4443136666669</v>
          </cell>
        </row>
        <row r="94">
          <cell r="B94" t="str">
            <v>Paiements sociaux obligatoires</v>
          </cell>
          <cell r="C94">
            <v>1650.0949156666668</v>
          </cell>
          <cell r="D94" t="str">
            <v>Non</v>
          </cell>
        </row>
        <row r="96">
          <cell r="B96" t="str">
            <v xml:space="preserve">Paiements sociaux volontaires </v>
          </cell>
          <cell r="C96">
            <v>832.34939799999995</v>
          </cell>
          <cell r="D96" t="str">
            <v>Non</v>
          </cell>
        </row>
        <row r="98">
          <cell r="C98">
            <v>7097.6394749999999</v>
          </cell>
        </row>
        <row r="99">
          <cell r="B99" t="str">
            <v>Paiement au titre du Fonds de réhabilitation et de fermeture de la mine</v>
          </cell>
          <cell r="C99">
            <v>7097.6394749999999</v>
          </cell>
          <cell r="D99" t="str">
            <v>Oui</v>
          </cell>
        </row>
        <row r="101">
          <cell r="C101">
            <v>521500.0849698321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Partie 1 - Présentation"/>
      <sheetName val="Partie 2 - Liste de pointage"/>
      <sheetName val="Partie 3 - Entités déclarantes"/>
      <sheetName val="Partie 4 - Recettes de l’État"/>
      <sheetName val="Partie 5 - Données d’entrepri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Companies" displayName="Companies" ref="B39:I363" totalsRowShown="0" headerRowDxfId="101" dataDxfId="100" tableBorderDxfId="99" headerRowCellStyle="Normal 2">
  <autoFilter ref="B39:I363" xr:uid="{00000000-0009-0000-0100-000009000000}"/>
  <tableColumns count="8">
    <tableColumn id="1" xr3:uid="{00000000-0010-0000-0000-000001000000}" name="Nom complet de l’entreprise" dataDxfId="98"/>
    <tableColumn id="7" xr3:uid="{808AAC1E-1D33-4EC8-B148-4FFBA7D63DC5}" name="Type d'entreprise" dataDxfId="97" dataCellStyle="Normal 2"/>
    <tableColumn id="2" xr3:uid="{00000000-0010-0000-0000-000002000000}" name="Identifiant de l’entreprise" dataDxfId="96"/>
    <tableColumn id="5" xr3:uid="{00000000-0010-0000-0000-000005000000}" name="Secteur" dataDxfId="95" dataCellStyle="Normal 2"/>
    <tableColumn id="3" xr3:uid="{00000000-0010-0000-0000-000003000000}" name="Matières premières (séparation par virgule)" dataDxfId="94" dataCellStyle="Normal 2">
      <calculatedColumnFormula>VLOOKUP(Companies[[#This Row],[Nom complet de l’entreprise]],'[4]Partie 3 - Entités déclarantes'!$B$59:$E$122,4,0)</calculatedColumnFormula>
    </tableColumn>
    <tableColumn id="4" xr3:uid="{00000000-0010-0000-0000-000004000000}" name="Cotation boursière ou site Internet d’entreprise " dataDxfId="93"/>
    <tableColumn id="8" xr3:uid="{22462830-EB9B-4EA7-8DF6-E0AD5C287116}" name="Rapport financier audité (si indisponible, bilan comptable ou flux de trésorerie…)" dataDxfId="92"/>
    <tableColumn id="6" xr3:uid="{00000000-0010-0000-0000-000006000000}" name="Rapport de paiements à l’État" dataDxfId="91" dataCellStyle="Milliers">
      <calculatedColumnFormula>SUMIF(Table10[Entreprise],Companies[[#This Row],[Nom complet de l’entreprise]],Table10[Valeur de revenus])</calculatedColumnFormula>
    </tableColumn>
  </tableColumns>
  <tableStyleInfo name="EITI Table 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6_GFS_codes_classification" displayName="Table6_GFS_codes_classification" ref="S2:Y30" totalsRowShown="0" headerRowDxfId="22" dataDxfId="21">
  <autoFilter ref="S2:Y30" xr:uid="{00000000-0009-0000-0100-000007000000}"/>
  <tableColumns count="7">
    <tableColumn id="4" xr3:uid="{00000000-0010-0000-0A00-000004000000}" name="Combiné" dataDxfId="20"/>
    <tableColumn id="1" xr3:uid="{00000000-0010-0000-0A00-000001000000}" name="Codes GFS des flux de revenus issus des entreprises extractives" dataDxfId="19"/>
    <tableColumn id="2" xr3:uid="{00000000-0010-0000-0A00-000002000000}" name="Code GFS" dataDxfId="18"/>
    <tableColumn id="5" xr3:uid="{00000000-0010-0000-0A00-000005000000}" name="GFS Niveau 1" dataDxfId="17"/>
    <tableColumn id="6" xr3:uid="{00000000-0010-0000-0A00-000006000000}" name="GFS Niveau 2" dataDxfId="16"/>
    <tableColumn id="7" xr3:uid="{00000000-0010-0000-0A00-000007000000}" name="GFS Niveau 3" dataDxfId="15"/>
    <tableColumn id="8" xr3:uid="{00000000-0010-0000-0A00-000008000000}" name="GFS Niveau 4" dataDxfId="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7_sectors" displayName="Table7_sectors" ref="AA2:AA9" totalsRowShown="0" headerRowDxfId="13" dataDxfId="12">
  <autoFilter ref="AA2:AA9" xr:uid="{00000000-0009-0000-0100-000008000000}"/>
  <tableColumns count="1">
    <tableColumn id="1" xr3:uid="{00000000-0010-0000-0B00-000001000000}" name="Secteur (s)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le12" displayName="Table12" ref="AC2:AC8" totalsRowShown="0" headerRowDxfId="10" dataDxfId="9">
  <autoFilter ref="AC2:AC8" xr:uid="{00000000-0009-0000-0100-00000C000000}"/>
  <tableColumns count="1">
    <tableColumn id="1" xr3:uid="{00000000-0010-0000-0C00-000001000000}" name="Étapes du projet" dataDxfId="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DD3455F-4958-4C88-AAD7-2B3E95C9C1C1}" name="Table15" displayName="Table15" ref="AE2:AE7" totalsRowShown="0" headerRowDxfId="7" dataDxfId="6">
  <autoFilter ref="AE2:AE7" xr:uid="{CD58DBE6-DBB8-4355-BE05-6A7896FEE10E}"/>
  <tableColumns count="1">
    <tableColumn id="1" xr3:uid="{6A3BD155-D04E-45FA-B3C6-8D7C66767FAA}" name="Type d'Agence" dataDxfId="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_Commodities_list" displayName="Table5_Commodities_list" ref="N2:P74" totalsRowShown="0" headerRowDxfId="4" dataDxfId="3">
  <autoFilter ref="N2:P74" xr:uid="{00000000-0009-0000-0100-000005000000}"/>
  <tableColumns count="3">
    <tableColumn id="1" xr3:uid="{00000000-0010-0000-0900-000001000000}" name="Code de produit HS" dataDxfId="2"/>
    <tableColumn id="4" xr3:uid="{3E801F50-2500-42BD-BE8A-30F558C882A2}" name="Description de produit HS" dataDxfId="1"/>
    <tableColumn id="3" xr3:uid="{00000000-0010-0000-0900-000003000000}" name="Description de produit HS av. volume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Government_agencies" displayName="Government_agencies" ref="B20:E30" totalsRowShown="0" headerRowDxfId="90" dataDxfId="89" tableBorderDxfId="88" headerRowCellStyle="Normal 2">
  <autoFilter ref="B20:E30" xr:uid="{00000000-0009-0000-0100-00000B000000}"/>
  <tableColumns count="4">
    <tableColumn id="1" xr3:uid="{00000000-0010-0000-0100-000001000000}" name="Nom complet de l’entité" dataDxfId="87" dataCellStyle="Normal 2"/>
    <tableColumn id="4" xr3:uid="{A515A55C-F4BE-4632-9726-8C5991446E4D}" name="Type d'Agence" dataDxfId="86" dataCellStyle="Normal 2"/>
    <tableColumn id="2" xr3:uid="{00000000-0010-0000-0100-000002000000}" name="N° d’identifiant (le cas échéant)" dataDxfId="85"/>
    <tableColumn id="3" xr3:uid="{00000000-0010-0000-0100-000003000000}" name="Total déclaré" dataDxfId="84"/>
  </tableColumns>
  <tableStyleInfo name="EITI Tab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Companies15" displayName="Companies15" ref="B366:J368" totalsRowShown="0" headerRowDxfId="83" dataDxfId="82" tableBorderDxfId="81" headerRowCellStyle="Normal 2">
  <autoFilter ref="B366:J368" xr:uid="{00000000-0009-0000-0100-00000E000000}"/>
  <tableColumns count="9">
    <tableColumn id="1" xr3:uid="{00000000-0010-0000-0200-000001000000}" name="Nom complet du projet" dataDxfId="80"/>
    <tableColumn id="2" xr3:uid="{00000000-0010-0000-0200-000002000000}" name="Référence(s) de la convention juridique : contrat, licence, bail, concession,..." dataDxfId="79"/>
    <tableColumn id="3" xr3:uid="{00000000-0010-0000-0200-000003000000}" name="Sociétés associées, commencer par l’Opérateur" dataDxfId="78"/>
    <tableColumn id="5" xr3:uid="{00000000-0010-0000-0200-000005000000}" name="Matières premières (une matière/ligne)" dataDxfId="77" dataCellStyle="Normal 2"/>
    <tableColumn id="6" xr3:uid="{00000000-0010-0000-0200-000006000000}" name="Statut" dataDxfId="76"/>
    <tableColumn id="7" xr3:uid="{00000000-0010-0000-0200-000007000000}" name="Volume de production" dataDxfId="75"/>
    <tableColumn id="8" xr3:uid="{00000000-0010-0000-0200-000008000000}" name="Unité" dataDxfId="74"/>
    <tableColumn id="9" xr3:uid="{69ACE613-4186-4537-828E-9BCF9A056E9C}" name="Valeur de production" dataDxfId="73"/>
    <tableColumn id="10" xr3:uid="{34361E49-3DC3-4CE9-84F8-49A8DCDE718A}" name="Devise" dataDxfId="72"/>
  </tableColumns>
  <tableStyleInfo name="EITI Tab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Government_revenues_table" displayName="Government_revenues_table" ref="B21:K63" totalsRowShown="0" headerRowDxfId="71" dataDxfId="70">
  <autoFilter ref="B21:K63" xr:uid="{00000000-0009-0000-0100-000006000000}"/>
  <tableColumns count="10">
    <tableColumn id="8" xr3:uid="{00000000-0010-0000-0300-000008000000}" name="GFS Niveau 1" dataDxfId="69"/>
    <tableColumn id="9" xr3:uid="{00000000-0010-0000-0300-000009000000}" name="GFS Niveau 2" dataDxfId="68"/>
    <tableColumn id="10" xr3:uid="{00000000-0010-0000-0300-00000A000000}" name="GFS Niveau 3" dataDxfId="67"/>
    <tableColumn id="7" xr3:uid="{00000000-0010-0000-0300-000007000000}" name="GFS Niveau 4" dataDxfId="66"/>
    <tableColumn id="1" xr3:uid="{00000000-0010-0000-0300-000001000000}" name="Classification SFP" dataDxfId="65"/>
    <tableColumn id="11" xr3:uid="{00000000-0010-0000-0300-00000B000000}" name="Secteur" dataDxfId="64"/>
    <tableColumn id="3" xr3:uid="{00000000-0010-0000-0300-000003000000}" name="Nom du flux de revenus" dataDxfId="63"/>
    <tableColumn id="4" xr3:uid="{00000000-0010-0000-0300-000004000000}" name="Entité de l’État" dataDxfId="62"/>
    <tableColumn id="5" xr3:uid="{00000000-0010-0000-0300-000005000000}" name="Valeur des revenus" dataDxfId="61"/>
    <tableColumn id="2" xr3:uid="{8F9EFD48-22AC-49D1-90C9-330FE689ED70}" name="Devise" dataDxfId="60"/>
  </tableColumns>
  <tableStyleInfo name="EITI Tab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0" displayName="Table10" ref="B14:N1812" totalsRowShown="0" headerRowDxfId="59" dataDxfId="58">
  <autoFilter ref="B14:N1812" xr:uid="{00000000-000C-0000-FFFF-FFFF04000000}"/>
  <sortState xmlns:xlrd2="http://schemas.microsoft.com/office/spreadsheetml/2017/richdata2" ref="B15:N1812">
    <sortCondition descending="1" ref="J14:J1812"/>
  </sortState>
  <tableColumns count="13">
    <tableColumn id="7" xr3:uid="{00000000-0010-0000-0400-000007000000}" name="Secteur" dataDxfId="57"/>
    <tableColumn id="1" xr3:uid="{00000000-0010-0000-0400-000001000000}" name="Entreprise" dataDxfId="56"/>
    <tableColumn id="3" xr3:uid="{00000000-0010-0000-0400-000003000000}" name="Entité de l’État" dataDxfId="55"/>
    <tableColumn id="4" xr3:uid="{00000000-0010-0000-0400-000004000000}" name="Nom du paiement" dataDxfId="54"/>
    <tableColumn id="5" xr3:uid="{00000000-0010-0000-0400-000005000000}" name="Perçu par projet (O/N)" dataDxfId="53">
      <calculatedColumnFormula>VLOOKUP(Table10[[#This Row],[Nom du paiement]],[3]dddd!$B:$D,3,0)</calculatedColumnFormula>
    </tableColumn>
    <tableColumn id="6" xr3:uid="{00000000-0010-0000-0400-000006000000}" name="Déclaré par projet (O/N)" dataDxfId="52"/>
    <tableColumn id="2" xr3:uid="{00000000-0010-0000-0400-000002000000}" name="Nom du projet" dataDxfId="51"/>
    <tableColumn id="13" xr3:uid="{00000000-0010-0000-0400-00000D000000}" name="Devise de déclaration" dataDxfId="50"/>
    <tableColumn id="14" xr3:uid="{00000000-0010-0000-0400-00000E000000}" name="Valeur de revenus" dataDxfId="49"/>
    <tableColumn id="18" xr3:uid="{00000000-0010-0000-0400-000012000000}" name="Paiement effectué en nature?" dataDxfId="48"/>
    <tableColumn id="8" xr3:uid="{4EDA321B-D206-45BE-AA21-450873EED28F}" name="Volume en nature (si applicable)" dataDxfId="47"/>
    <tableColumn id="9" xr3:uid="{7C32B81E-95F3-4AFA-A063-B66F8C1C5A0B}" name="Unité (si applicable)" dataDxfId="46"/>
    <tableColumn id="11" xr3:uid="{F3B0EE0C-7585-4B02-A792-5C92BFE24FBA}" name="Commentaires" dataDxfId="45"/>
  </tableColumns>
  <tableStyleInfo name="EITI Tab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_Country_codes_and_currencies" displayName="Table1_Country_codes_and_currencies" ref="A2:G246" totalsRowShown="0" headerRowDxfId="44" dataDxfId="43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500-000001000000}" name="Nom de pays ou région" dataDxfId="42"/>
    <tableColumn id="2" xr3:uid="{00000000-0010-0000-0500-000002000000}" name="Code ISO de pays (alpha 2)" dataDxfId="41"/>
    <tableColumn id="3" xr3:uid="{00000000-0010-0000-0500-000003000000}" name="Code ISO de devise (alpha 3)" dataDxfId="40"/>
    <tableColumn id="4" xr3:uid="{00000000-0010-0000-0500-000004000000}" name="Code numérique ISO (UN M49)" dataDxfId="39"/>
    <tableColumn id="5" xr3:uid="{00000000-0010-0000-0500-000005000000}" name="Code de devise (ISO 4217)" dataDxfId="38"/>
    <tableColumn id="6" xr3:uid="{00000000-0010-0000-0500-000006000000}" name="Code numérique de devise (ISO 4217)" dataDxfId="37"/>
    <tableColumn id="7" xr3:uid="{00000000-0010-0000-0500-000007000000}" name="Devise" dataDxfId="3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2_Simple_options" displayName="Table2_Simple_options" ref="I2:I7" totalsRowShown="0" headerRowDxfId="35" dataDxfId="34">
  <autoFilter ref="I2:I7" xr:uid="{00000000-0009-0000-0100-000002000000}"/>
  <tableColumns count="1">
    <tableColumn id="1" xr3:uid="{00000000-0010-0000-0600-000001000000}" name="Liste" dataDxfId="3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_Currency_code_list" displayName="Table4_Currency_code_list" ref="I10:K168" totalsRowShown="0" headerRowDxfId="32" dataDxfId="30" headerRowBorderDxfId="31" tableBorderDxfId="29">
  <autoFilter ref="I10:K168" xr:uid="{00000000-0009-0000-0100-000004000000}"/>
  <tableColumns count="3">
    <tableColumn id="1" xr3:uid="{00000000-0010-0000-0700-000001000000}" name="Code de devise (ISO 4217)" dataDxfId="28"/>
    <tableColumn id="2" xr3:uid="{00000000-0010-0000-0700-000002000000}" name="Code numérique de devise (ISO 4217)" dataDxfId="27"/>
    <tableColumn id="3" xr3:uid="{00000000-0010-0000-0700-000003000000}" name="Devise" dataDxfId="2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3_Reporting_options" displayName="Table3_Reporting_options" ref="K2:K7" totalsRowShown="0" headerRowDxfId="25" dataDxfId="24">
  <autoFilter ref="K2:K7" xr:uid="{00000000-0009-0000-0100-000003000000}"/>
  <tableColumns count="1">
    <tableColumn id="1" xr3:uid="{00000000-0010-0000-0800-000001000000}" name="Liste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pays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iti.org/fr/donnees" TargetMode="External"/><Relationship Id="rId10" Type="http://schemas.openxmlformats.org/officeDocument/2006/relationships/hyperlink" Target="mailto:data@eiti.org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modele-donnees-resumees-itie" TargetMode="External"/><Relationship Id="rId13" Type="http://schemas.openxmlformats.org/officeDocument/2006/relationships/hyperlink" Target="https://itie-bf.bf/2022/05/19/%f0%9d%90%93%f0%9d%90%ab%f0%9d%90%a8%f0%9d%90%a2%f0%9d%90%ac%f0%9d%90%a2e%f0%9d%90%a6%f0%9d%90%9e-%f0%9d%90%af%f0%9d%90%9a%f0%9d%90%a5%f0%9d%90%a2%f0%9d%90%9d%f0%9d%90%9a%f0%9d%90%ad%f0%9d%90%a2-3/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/pays" TargetMode="External"/><Relationship Id="rId12" Type="http://schemas.openxmlformats.org/officeDocument/2006/relationships/hyperlink" Target="mailto:K.Lourimi@enerteam.tn/a.turki@enerteam.tn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mailto:data@eiti.org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eiti.org/fr" TargetMode="External"/><Relationship Id="rId11" Type="http://schemas.openxmlformats.org/officeDocument/2006/relationships/hyperlink" Target="https://eiti.org/fr/document/norme-itie-2019" TargetMode="External"/><Relationship Id="rId5" Type="http://schemas.openxmlformats.org/officeDocument/2006/relationships/hyperlink" Target="mailto:data@eiti.org" TargetMode="External"/><Relationship Id="rId15" Type="http://schemas.openxmlformats.org/officeDocument/2006/relationships/hyperlink" Target="https://itie-bf.bf/rapports-itie-integrals/" TargetMode="External"/><Relationship Id="rId10" Type="http://schemas.openxmlformats.org/officeDocument/2006/relationships/hyperlink" Target="https://eiti.org/fr/document/norme-itie-2016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fr.wikipedia.org/wiki/ISO_4217" TargetMode="External"/><Relationship Id="rId14" Type="http://schemas.openxmlformats.org/officeDocument/2006/relationships/hyperlink" Target="https://www.beac.int/wp-content/uploads/2024/08/RAPPORT-ANNUEL-BEAC-2023-08-08-24_compressed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i.org/fr/document/norme-itie-2016" TargetMode="External"/><Relationship Id="rId18" Type="http://schemas.openxmlformats.org/officeDocument/2006/relationships/hyperlink" Target="https://eiti.org/fr/document/norme-itie-2016" TargetMode="External"/><Relationship Id="rId26" Type="http://schemas.openxmlformats.org/officeDocument/2006/relationships/hyperlink" Target="mailto:data@eiti.org" TargetMode="External"/><Relationship Id="rId39" Type="http://schemas.openxmlformats.org/officeDocument/2006/relationships/hyperlink" Target="https://rbe.gov.bf/" TargetMode="External"/><Relationship Id="rId21" Type="http://schemas.openxmlformats.org/officeDocument/2006/relationships/hyperlink" Target="https://eiti.org/fr/document/norme-itie-2016" TargetMode="External"/><Relationship Id="rId34" Type="http://schemas.openxmlformats.org/officeDocument/2006/relationships/hyperlink" Target="http://www.wcoomd.org/fr/topics/nomenclature/instrument-and-tools/hs-nomenclature-2017-edition/hs-nomenclature-2017-edition.aspx" TargetMode="External"/><Relationship Id="rId42" Type="http://schemas.openxmlformats.org/officeDocument/2006/relationships/hyperlink" Target="https://www.cour-comptes.gov.bf/rapports-daudit/" TargetMode="External"/><Relationship Id="rId47" Type="http://schemas.openxmlformats.org/officeDocument/2006/relationships/hyperlink" Target="https://www.finances.gov.bf/ressources/documents" TargetMode="External"/><Relationship Id="rId50" Type="http://schemas.openxmlformats.org/officeDocument/2006/relationships/drawing" Target="../drawings/drawing3.xml"/><Relationship Id="rId7" Type="http://schemas.openxmlformats.org/officeDocument/2006/relationships/hyperlink" Target="https://eiti.org/fr/document/norme-itie-2016" TargetMode="External"/><Relationship Id="rId2" Type="http://schemas.openxmlformats.org/officeDocument/2006/relationships/hyperlink" Target="https://eiti.org/fr/document/norme-itie-2016" TargetMode="External"/><Relationship Id="rId16" Type="http://schemas.openxmlformats.org/officeDocument/2006/relationships/hyperlink" Target="https://eiti.org/fr/document/norme-itie-2016" TargetMode="External"/><Relationship Id="rId29" Type="http://schemas.openxmlformats.org/officeDocument/2006/relationships/hyperlink" Target="https://eiti.org/fr/document/norme-itie-2016" TargetMode="External"/><Relationship Id="rId11" Type="http://schemas.openxmlformats.org/officeDocument/2006/relationships/hyperlink" Target="https://eiti.org/fr/document/norme-itie-2016" TargetMode="External"/><Relationship Id="rId24" Type="http://schemas.openxmlformats.org/officeDocument/2006/relationships/hyperlink" Target="mailto:data@eiti.org" TargetMode="External"/><Relationship Id="rId32" Type="http://schemas.openxmlformats.org/officeDocument/2006/relationships/hyperlink" Target="https://eiti.org/fr" TargetMode="External"/><Relationship Id="rId37" Type="http://schemas.openxmlformats.org/officeDocument/2006/relationships/hyperlink" Target="https://www.servicepublic.gov.bf/fiches/gouvernance-administrative-vente-et-abonnement-au-journal-officiel" TargetMode="External"/><Relationship Id="rId40" Type="http://schemas.openxmlformats.org/officeDocument/2006/relationships/hyperlink" Target="https://rbe.gov.bf/" TargetMode="External"/><Relationship Id="rId45" Type="http://schemas.openxmlformats.org/officeDocument/2006/relationships/hyperlink" Target="https://itie-bf.bf/download/guide-dutilisation-des-ressources-du-fonds-minier-de-developpement-local/" TargetMode="External"/><Relationship Id="rId5" Type="http://schemas.openxmlformats.org/officeDocument/2006/relationships/hyperlink" Target="https://eiti.org/fr/document/norme-itie-2016" TargetMode="External"/><Relationship Id="rId15" Type="http://schemas.openxmlformats.org/officeDocument/2006/relationships/hyperlink" Target="https://eiti.org/fr/document/norme-itie-2016" TargetMode="External"/><Relationship Id="rId23" Type="http://schemas.openxmlformats.org/officeDocument/2006/relationships/hyperlink" Target="mailto:data@eiti.org" TargetMode="External"/><Relationship Id="rId28" Type="http://schemas.openxmlformats.org/officeDocument/2006/relationships/hyperlink" Target="https://eiti.org/fr/document/modele-donnees-resumees-itie" TargetMode="External"/><Relationship Id="rId36" Type="http://schemas.openxmlformats.org/officeDocument/2006/relationships/hyperlink" Target="https://www.cadastreminier.bf/emc" TargetMode="External"/><Relationship Id="rId49" Type="http://schemas.openxmlformats.org/officeDocument/2006/relationships/printerSettings" Target="../printerSettings/printerSettings3.bin"/><Relationship Id="rId10" Type="http://schemas.openxmlformats.org/officeDocument/2006/relationships/hyperlink" Target="https://eiti.org/fr/document/norme-itie-2016" TargetMode="External"/><Relationship Id="rId19" Type="http://schemas.openxmlformats.org/officeDocument/2006/relationships/hyperlink" Target="https://eiti.org/fr/document/norme-itie-2016" TargetMode="External"/><Relationship Id="rId31" Type="http://schemas.openxmlformats.org/officeDocument/2006/relationships/hyperlink" Target="https://unstats.un.org/unsd/nationalaccount/sna2008.asp" TargetMode="External"/><Relationship Id="rId44" Type="http://schemas.openxmlformats.org/officeDocument/2006/relationships/hyperlink" Target="https://itie-bf.bf/download/arrete-conjoint-n2024-323-memc-mefp-portant-reversement-des-taxes-superficiaires-collectees-en-2023-au-profit-des-collectivites-territoriales-beneficiaires-01-aout-2024/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norme-itie-2016" TargetMode="External"/><Relationship Id="rId14" Type="http://schemas.openxmlformats.org/officeDocument/2006/relationships/hyperlink" Target="https://eiti.org/fr/document/norme-itie-2016" TargetMode="External"/><Relationship Id="rId22" Type="http://schemas.openxmlformats.org/officeDocument/2006/relationships/hyperlink" Target="mailto:data@eiti.org" TargetMode="External"/><Relationship Id="rId27" Type="http://schemas.openxmlformats.org/officeDocument/2006/relationships/hyperlink" Target="https://eiti.org/fr/pays" TargetMode="External"/><Relationship Id="rId30" Type="http://schemas.openxmlformats.org/officeDocument/2006/relationships/hyperlink" Target="https://eiti.org/fr/document/norme-itie-2016" TargetMode="External"/><Relationship Id="rId35" Type="http://schemas.openxmlformats.org/officeDocument/2006/relationships/hyperlink" Target="https://itie-bf.bf/lois/" TargetMode="External"/><Relationship Id="rId43" Type="http://schemas.openxmlformats.org/officeDocument/2006/relationships/hyperlink" Target="https://www.cour-comptes.gov.bf/rapports-daudit/" TargetMode="External"/><Relationship Id="rId48" Type="http://schemas.openxmlformats.org/officeDocument/2006/relationships/hyperlink" Target="https://www.dgep.gov.bf/index.php/productions/previsions-et-etudes-socio-economiques/etudes-socio-economiques" TargetMode="External"/><Relationship Id="rId8" Type="http://schemas.openxmlformats.org/officeDocument/2006/relationships/hyperlink" Target="https://eiti.org/fr/document/norme-itie-2016" TargetMode="External"/><Relationship Id="rId3" Type="http://schemas.openxmlformats.org/officeDocument/2006/relationships/hyperlink" Target="https://eiti.org/fr/document/norme-itie-2016" TargetMode="External"/><Relationship Id="rId12" Type="http://schemas.openxmlformats.org/officeDocument/2006/relationships/hyperlink" Target="https://eiti.org/fr/document/norme-itie-2016" TargetMode="External"/><Relationship Id="rId17" Type="http://schemas.openxmlformats.org/officeDocument/2006/relationships/hyperlink" Target="https://eiti.org/fr/document/norme-itie-2016" TargetMode="External"/><Relationship Id="rId25" Type="http://schemas.openxmlformats.org/officeDocument/2006/relationships/hyperlink" Target="mailto:data@eiti.org" TargetMode="External"/><Relationship Id="rId33" Type="http://schemas.openxmlformats.org/officeDocument/2006/relationships/hyperlink" Target="https://eiti.org/fr/document/exigences-norme-itie-2016" TargetMode="External"/><Relationship Id="rId38" Type="http://schemas.openxmlformats.org/officeDocument/2006/relationships/hyperlink" Target="https://www.servicepublic.gov.bf/fiches/gouvernance-administrative-vente-et-abonnement-au-journal-officiel" TargetMode="External"/><Relationship Id="rId46" Type="http://schemas.openxmlformats.org/officeDocument/2006/relationships/hyperlink" Target="https://www.finances.gov.bf/ressources/documents" TargetMode="External"/><Relationship Id="rId20" Type="http://schemas.openxmlformats.org/officeDocument/2006/relationships/hyperlink" Target="https://eiti.org/fr/document/norme-itie-2016" TargetMode="External"/><Relationship Id="rId41" Type="http://schemas.openxmlformats.org/officeDocument/2006/relationships/hyperlink" Target="http://www.cour-comptes.gov.bf/" TargetMode="External"/><Relationship Id="rId1" Type="http://schemas.openxmlformats.org/officeDocument/2006/relationships/hyperlink" Target="https://eiti.org/fr/document/norme-itie-2016" TargetMode="External"/><Relationship Id="rId6" Type="http://schemas.openxmlformats.org/officeDocument/2006/relationships/hyperlink" Target="https://eiti.org/fr/document/norme-itie-2016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ordgold.com/operations/production/bissa/" TargetMode="External"/><Relationship Id="rId13" Type="http://schemas.openxmlformats.org/officeDocument/2006/relationships/hyperlink" Target="http://sepb.gov.bf/" TargetMode="External"/><Relationship Id="rId18" Type="http://schemas.openxmlformats.org/officeDocument/2006/relationships/table" Target="../tables/table3.xml"/><Relationship Id="rId3" Type="http://schemas.openxmlformats.org/officeDocument/2006/relationships/hyperlink" Target="https://eiti.org/fr/pays" TargetMode="External"/><Relationship Id="rId7" Type="http://schemas.openxmlformats.org/officeDocument/2006/relationships/hyperlink" Target="https://www.semafo.com/home/default.aspx" TargetMode="External"/><Relationship Id="rId12" Type="http://schemas.openxmlformats.org/officeDocument/2006/relationships/hyperlink" Target="https://www.roxgold.com/home/default.aspx" TargetMode="External"/><Relationship Id="rId17" Type="http://schemas.openxmlformats.org/officeDocument/2006/relationships/table" Target="../tables/table2.xml"/><Relationship Id="rId2" Type="http://schemas.openxmlformats.org/officeDocument/2006/relationships/hyperlink" Target="https://eiti.org/fr/document/modele-donnees-resumees-itie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www.westafricanresources.com/" TargetMode="External"/><Relationship Id="rId11" Type="http://schemas.openxmlformats.org/officeDocument/2006/relationships/hyperlink" Target="https://www.semafo.com/home/default.aspx" TargetMode="External"/><Relationship Id="rId5" Type="http://schemas.openxmlformats.org/officeDocument/2006/relationships/hyperlink" Target="https://www.iamgold.com/English/home/default.aspx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https://www.sedar.com/FindCompanyDocuments.do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www.zonebourse.com/cours/action/TERANGA-GOLD-CORPORATION-6864864/societe/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f.org/external/np/sta/gfsm/" TargetMode="External"/><Relationship Id="rId13" Type="http://schemas.openxmlformats.org/officeDocument/2006/relationships/table" Target="../tables/table4.xml"/><Relationship Id="rId3" Type="http://schemas.openxmlformats.org/officeDocument/2006/relationships/hyperlink" Target="https://eiti.org/document/standard" TargetMode="External"/><Relationship Id="rId7" Type="http://schemas.openxmlformats.org/officeDocument/2006/relationships/hyperlink" Target="mailto:data@eiti.org" TargetMode="External"/><Relationship Id="rId12" Type="http://schemas.openxmlformats.org/officeDocument/2006/relationships/drawing" Target="../drawings/drawing5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pays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eiti.org/fr/document/modele-donnees-resumees-itie" TargetMode="External"/><Relationship Id="rId10" Type="http://schemas.openxmlformats.org/officeDocument/2006/relationships/hyperlink" Target="https://eiti.org/fr/document/exigences-norme-itie-2016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eiti.org/fr/document/modele-donnees-resumees-itie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document/exigences-norme-itie-2016" TargetMode="External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fr/pay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22"/>
  <sheetViews>
    <sheetView showGridLines="0" topLeftCell="A26" zoomScale="70" zoomScaleNormal="70" workbookViewId="0">
      <selection activeCell="G5" sqref="G5"/>
    </sheetView>
  </sheetViews>
  <sheetFormatPr baseColWidth="10" defaultColWidth="4" defaultRowHeight="24" customHeight="1" x14ac:dyDescent="0.25"/>
  <cols>
    <col min="1" max="1" width="4" style="12"/>
    <col min="2" max="2" width="4" style="12" hidden="1" customWidth="1"/>
    <col min="3" max="3" width="76.5703125" style="12" customWidth="1"/>
    <col min="4" max="4" width="2.85546875" style="12" customWidth="1"/>
    <col min="5" max="5" width="61.7109375" style="12" customWidth="1"/>
    <col min="6" max="6" width="10.7109375" style="12" customWidth="1"/>
    <col min="7" max="7" width="50.5703125" style="12" customWidth="1"/>
    <col min="8" max="14" width="4" style="12"/>
    <col min="15" max="15" width="42" style="12" bestFit="1" customWidth="1"/>
    <col min="16" max="16384" width="4" style="12"/>
  </cols>
  <sheetData>
    <row r="1" spans="3:7" ht="15.75" customHeight="1" x14ac:dyDescent="0.25"/>
    <row r="2" spans="3:7" ht="16.5" x14ac:dyDescent="0.25"/>
    <row r="3" spans="3:7" ht="16.5" x14ac:dyDescent="0.25">
      <c r="E3" s="13"/>
      <c r="G3" s="13"/>
    </row>
    <row r="4" spans="3:7" ht="16.5" x14ac:dyDescent="0.25">
      <c r="E4" s="13" t="s">
        <v>0</v>
      </c>
      <c r="F4" s="241"/>
      <c r="G4" s="290">
        <v>45730</v>
      </c>
    </row>
    <row r="5" spans="3:7" ht="16.5" x14ac:dyDescent="0.25"/>
    <row r="6" spans="3:7" ht="27" customHeight="1" x14ac:dyDescent="0.25"/>
    <row r="7" spans="3:7" ht="0.6" customHeight="1" x14ac:dyDescent="0.25"/>
    <row r="8" spans="3:7" ht="20.100000000000001" customHeight="1" x14ac:dyDescent="0.25"/>
    <row r="9" spans="3:7" ht="16.5" x14ac:dyDescent="0.25">
      <c r="C9" s="14"/>
      <c r="D9" s="15"/>
      <c r="E9" s="15"/>
      <c r="F9" s="16"/>
      <c r="G9" s="16"/>
    </row>
    <row r="10" spans="3:7" x14ac:dyDescent="0.25">
      <c r="C10" s="17" t="s">
        <v>1</v>
      </c>
      <c r="D10" s="18"/>
      <c r="E10" s="18"/>
      <c r="F10" s="16"/>
      <c r="G10" s="16"/>
    </row>
    <row r="11" spans="3:7" ht="16.5" x14ac:dyDescent="0.25">
      <c r="C11" s="19" t="s">
        <v>2</v>
      </c>
      <c r="D11" s="20"/>
      <c r="E11" s="20"/>
      <c r="F11" s="16"/>
      <c r="G11" s="16"/>
    </row>
    <row r="12" spans="3:7" ht="16.5" x14ac:dyDescent="0.25">
      <c r="C12" s="14"/>
      <c r="D12" s="15"/>
      <c r="E12" s="15"/>
      <c r="F12" s="16"/>
      <c r="G12" s="16"/>
    </row>
    <row r="13" spans="3:7" ht="16.5" x14ac:dyDescent="0.25">
      <c r="C13" s="21" t="s">
        <v>3</v>
      </c>
      <c r="D13" s="15"/>
      <c r="E13" s="15"/>
      <c r="F13" s="16"/>
      <c r="G13" s="16"/>
    </row>
    <row r="14" spans="3:7" ht="16.5" x14ac:dyDescent="0.25">
      <c r="C14" s="351" t="s">
        <v>4</v>
      </c>
      <c r="D14" s="351"/>
      <c r="E14" s="351"/>
      <c r="F14" s="16"/>
      <c r="G14" s="16"/>
    </row>
    <row r="15" spans="3:7" ht="16.5" x14ac:dyDescent="0.25">
      <c r="C15" s="22"/>
      <c r="D15" s="22"/>
      <c r="E15" s="22"/>
      <c r="F15" s="16"/>
      <c r="G15" s="16"/>
    </row>
    <row r="16" spans="3:7" ht="16.5" x14ac:dyDescent="0.25">
      <c r="C16" s="23" t="s">
        <v>5</v>
      </c>
      <c r="D16" s="24"/>
      <c r="E16" s="24"/>
      <c r="F16" s="16"/>
      <c r="G16" s="16"/>
    </row>
    <row r="17" spans="3:7" ht="16.5" x14ac:dyDescent="0.25">
      <c r="C17" s="25" t="s">
        <v>6</v>
      </c>
      <c r="D17" s="24"/>
      <c r="E17" s="24"/>
      <c r="F17" s="16"/>
      <c r="G17" s="16"/>
    </row>
    <row r="18" spans="3:7" ht="16.5" x14ac:dyDescent="0.25">
      <c r="C18" s="25" t="s">
        <v>7</v>
      </c>
      <c r="D18" s="24"/>
      <c r="E18" s="24"/>
      <c r="F18" s="16"/>
      <c r="G18" s="16"/>
    </row>
    <row r="19" spans="3:7" ht="16.5" x14ac:dyDescent="0.25">
      <c r="C19" s="359" t="s">
        <v>8</v>
      </c>
      <c r="D19" s="359"/>
      <c r="E19" s="359"/>
      <c r="F19" s="16"/>
      <c r="G19" s="16"/>
    </row>
    <row r="20" spans="3:7" ht="32.1" customHeight="1" x14ac:dyDescent="0.25">
      <c r="C20" s="350" t="s">
        <v>9</v>
      </c>
      <c r="D20" s="350"/>
      <c r="E20" s="350"/>
      <c r="F20" s="16"/>
      <c r="G20" s="16"/>
    </row>
    <row r="21" spans="3:7" ht="16.5" x14ac:dyDescent="0.25">
      <c r="C21" s="24"/>
      <c r="D21" s="24"/>
      <c r="E21" s="24"/>
      <c r="F21" s="16"/>
      <c r="G21" s="16"/>
    </row>
    <row r="22" spans="3:7" ht="16.5" x14ac:dyDescent="0.25">
      <c r="C22" s="26" t="s">
        <v>10</v>
      </c>
      <c r="D22" s="27"/>
      <c r="E22" s="27"/>
      <c r="F22" s="16"/>
      <c r="G22" s="16"/>
    </row>
    <row r="23" spans="3:7" ht="16.5" x14ac:dyDescent="0.25">
      <c r="C23" s="27"/>
      <c r="D23" s="27"/>
      <c r="E23" s="27"/>
      <c r="F23" s="16"/>
      <c r="G23" s="16"/>
    </row>
    <row r="24" spans="3:7" ht="16.5" x14ac:dyDescent="0.25">
      <c r="C24" s="28"/>
      <c r="D24" s="18"/>
      <c r="E24" s="18"/>
      <c r="F24" s="16"/>
      <c r="G24" s="16"/>
    </row>
    <row r="25" spans="3:7" ht="16.5" x14ac:dyDescent="0.25">
      <c r="C25" s="29" t="s">
        <v>11</v>
      </c>
      <c r="D25" s="18"/>
      <c r="E25" s="18"/>
      <c r="F25" s="16"/>
      <c r="G25" s="16"/>
    </row>
    <row r="26" spans="3:7" ht="16.5" x14ac:dyDescent="0.25">
      <c r="C26" s="30"/>
      <c r="D26" s="18"/>
      <c r="E26" s="18"/>
      <c r="F26" s="16"/>
      <c r="G26" s="16"/>
    </row>
    <row r="27" spans="3:7" ht="16.5" x14ac:dyDescent="0.25">
      <c r="C27" s="31" t="s">
        <v>12</v>
      </c>
      <c r="D27" s="18"/>
      <c r="E27" s="18"/>
      <c r="F27" s="16"/>
      <c r="G27" s="16"/>
    </row>
    <row r="28" spans="3:7" ht="16.5" x14ac:dyDescent="0.25">
      <c r="C28" s="31" t="s">
        <v>13</v>
      </c>
      <c r="D28" s="18"/>
      <c r="E28" s="18"/>
      <c r="F28" s="16"/>
      <c r="G28" s="16"/>
    </row>
    <row r="29" spans="3:7" ht="16.5" x14ac:dyDescent="0.25">
      <c r="C29" s="31" t="s">
        <v>14</v>
      </c>
      <c r="D29" s="18"/>
      <c r="E29" s="18"/>
      <c r="F29" s="16"/>
      <c r="G29" s="16"/>
    </row>
    <row r="30" spans="3:7" ht="16.5" x14ac:dyDescent="0.25">
      <c r="C30" s="31" t="s">
        <v>15</v>
      </c>
      <c r="D30" s="18"/>
      <c r="E30" s="18"/>
      <c r="F30" s="16"/>
      <c r="G30" s="16"/>
    </row>
    <row r="31" spans="3:7" ht="16.5" x14ac:dyDescent="0.25">
      <c r="C31" s="31" t="s">
        <v>16</v>
      </c>
      <c r="D31" s="18"/>
      <c r="E31" s="18"/>
      <c r="F31" s="16"/>
      <c r="G31" s="16"/>
    </row>
    <row r="32" spans="3:7" ht="16.5" x14ac:dyDescent="0.25">
      <c r="C32" s="28"/>
      <c r="D32" s="28"/>
      <c r="E32" s="28"/>
      <c r="F32" s="16"/>
      <c r="G32" s="16"/>
    </row>
    <row r="33" spans="3:7" ht="16.5" x14ac:dyDescent="0.3">
      <c r="C33" s="352" t="s">
        <v>17</v>
      </c>
      <c r="D33" s="352"/>
      <c r="E33" s="32" t="s">
        <v>18</v>
      </c>
      <c r="F33" s="16"/>
      <c r="G33" s="16"/>
    </row>
    <row r="34" spans="3:7" s="33" customFormat="1" ht="16.5" x14ac:dyDescent="0.3">
      <c r="C34" s="34"/>
      <c r="D34" s="34"/>
      <c r="E34" s="35"/>
    </row>
    <row r="35" spans="3:7" s="36" customFormat="1" ht="33" x14ac:dyDescent="0.25">
      <c r="C35" s="242" t="s">
        <v>19</v>
      </c>
      <c r="E35" s="37" t="s">
        <v>20</v>
      </c>
      <c r="G35" s="38" t="s">
        <v>21</v>
      </c>
    </row>
    <row r="36" spans="3:7" s="33" customFormat="1" ht="16.5" x14ac:dyDescent="0.25">
      <c r="C36" s="39"/>
      <c r="E36" s="39"/>
      <c r="G36" s="39"/>
    </row>
    <row r="37" spans="3:7" ht="16.5" x14ac:dyDescent="0.3">
      <c r="C37" s="23" t="s">
        <v>22</v>
      </c>
      <c r="D37" s="28"/>
      <c r="E37" s="40"/>
      <c r="F37" s="16"/>
      <c r="G37" s="16"/>
    </row>
    <row r="38" spans="3:7" ht="16.5" x14ac:dyDescent="0.3">
      <c r="C38" s="41"/>
      <c r="D38" s="41"/>
      <c r="E38" s="42"/>
    </row>
    <row r="40" spans="3:7" ht="15.6" customHeight="1" x14ac:dyDescent="0.25">
      <c r="C40" s="43" t="s">
        <v>23</v>
      </c>
      <c r="D40" s="44"/>
      <c r="E40" s="45" t="s">
        <v>24</v>
      </c>
      <c r="F40" s="46"/>
      <c r="G40" s="47"/>
    </row>
    <row r="41" spans="3:7" ht="43.5" customHeight="1" x14ac:dyDescent="0.25">
      <c r="C41" s="48" t="s">
        <v>25</v>
      </c>
      <c r="D41" s="44"/>
      <c r="E41" s="49" t="s">
        <v>26</v>
      </c>
      <c r="F41" s="50"/>
      <c r="G41" s="51"/>
    </row>
    <row r="42" spans="3:7" ht="45" customHeight="1" x14ac:dyDescent="0.25">
      <c r="C42" s="48" t="s">
        <v>27</v>
      </c>
      <c r="D42" s="44"/>
      <c r="E42" s="355" t="s">
        <v>28</v>
      </c>
      <c r="F42" s="356"/>
      <c r="G42" s="51"/>
    </row>
    <row r="43" spans="3:7" ht="30" customHeight="1" x14ac:dyDescent="0.25">
      <c r="C43" s="48" t="s">
        <v>29</v>
      </c>
      <c r="D43" s="44"/>
      <c r="E43" s="49" t="s">
        <v>30</v>
      </c>
      <c r="F43" s="50"/>
      <c r="G43" s="51"/>
    </row>
    <row r="44" spans="3:7" ht="48" customHeight="1" x14ac:dyDescent="0.25">
      <c r="C44" s="52" t="s">
        <v>31</v>
      </c>
      <c r="D44" s="44"/>
      <c r="E44" s="357" t="s">
        <v>32</v>
      </c>
      <c r="F44" s="358"/>
      <c r="G44" s="53"/>
    </row>
    <row r="45" spans="3:7" ht="9" customHeight="1" x14ac:dyDescent="0.25"/>
    <row r="46" spans="3:7" ht="17.25" customHeight="1" thickBot="1" x14ac:dyDescent="0.35">
      <c r="C46" s="353" t="s">
        <v>33</v>
      </c>
      <c r="D46" s="353"/>
      <c r="E46" s="353"/>
      <c r="F46" s="353"/>
      <c r="G46" s="353"/>
    </row>
    <row r="47" spans="3:7" ht="24" customHeight="1" thickBot="1" x14ac:dyDescent="0.35">
      <c r="C47" s="354" t="s">
        <v>34</v>
      </c>
      <c r="D47" s="354"/>
      <c r="E47" s="354"/>
      <c r="F47" s="354"/>
      <c r="G47" s="354"/>
    </row>
    <row r="48" spans="3:7" ht="19.5" customHeight="1" thickBot="1" x14ac:dyDescent="0.35">
      <c r="C48" s="353" t="s">
        <v>35</v>
      </c>
      <c r="D48" s="353"/>
      <c r="E48" s="353"/>
      <c r="F48" s="353"/>
      <c r="G48" s="353"/>
    </row>
    <row r="49" spans="2:15" ht="18.75" customHeight="1" thickBot="1" x14ac:dyDescent="0.35">
      <c r="C49" s="347" t="s">
        <v>36</v>
      </c>
      <c r="D49" s="347"/>
      <c r="E49" s="347"/>
      <c r="F49" s="347"/>
      <c r="G49" s="347"/>
    </row>
    <row r="50" spans="2:15" ht="17.25" thickBot="1" x14ac:dyDescent="0.3">
      <c r="C50" s="54"/>
      <c r="D50" s="54"/>
      <c r="E50" s="54"/>
      <c r="F50" s="54"/>
      <c r="G50" s="55"/>
    </row>
    <row r="51" spans="2:15" ht="18.75" customHeight="1" x14ac:dyDescent="0.25">
      <c r="C51" s="348" t="s">
        <v>37</v>
      </c>
      <c r="D51" s="348"/>
      <c r="E51" s="348"/>
    </row>
    <row r="52" spans="2:15" ht="16.5" x14ac:dyDescent="0.25">
      <c r="C52" s="349" t="s">
        <v>38</v>
      </c>
      <c r="D52" s="349"/>
      <c r="E52" s="349"/>
    </row>
    <row r="53" spans="2:15" ht="16.5" x14ac:dyDescent="0.25">
      <c r="B53" s="56" t="s">
        <v>39</v>
      </c>
      <c r="C53" s="57"/>
      <c r="D53" s="56"/>
      <c r="E53" s="58"/>
      <c r="F53" s="56"/>
      <c r="G53" s="56"/>
    </row>
    <row r="54" spans="2:15" ht="16.5" x14ac:dyDescent="0.25">
      <c r="B54" s="59"/>
      <c r="C54" s="59"/>
      <c r="E54" s="60"/>
      <c r="G54" s="60"/>
    </row>
    <row r="55" spans="2:15" s="56" customFormat="1" ht="16.5" x14ac:dyDescent="0.25">
      <c r="B55" s="56" t="s">
        <v>40</v>
      </c>
      <c r="C55" s="61"/>
      <c r="E55" s="62"/>
    </row>
    <row r="56" spans="2:15" s="56" customFormat="1" ht="16.5" x14ac:dyDescent="0.25">
      <c r="B56" s="56" t="s">
        <v>40</v>
      </c>
      <c r="C56" s="61"/>
      <c r="E56" s="62"/>
    </row>
    <row r="57" spans="2:15" ht="15" customHeight="1" x14ac:dyDescent="0.25">
      <c r="B57" s="59"/>
      <c r="C57" s="59"/>
      <c r="E57" s="60"/>
      <c r="G57" s="60"/>
    </row>
    <row r="58" spans="2:15" ht="16.5" x14ac:dyDescent="0.25">
      <c r="B58" s="56" t="s">
        <v>41</v>
      </c>
      <c r="C58" s="63"/>
      <c r="D58" s="56"/>
      <c r="E58" s="58"/>
      <c r="F58" s="56"/>
      <c r="G58" s="56"/>
      <c r="O58" s="56"/>
    </row>
    <row r="59" spans="2:15" s="56" customFormat="1" ht="16.5" x14ac:dyDescent="0.25">
      <c r="B59" s="56" t="s">
        <v>41</v>
      </c>
      <c r="C59" s="61"/>
      <c r="E59" s="58"/>
    </row>
    <row r="60" spans="2:15" ht="16.5" x14ac:dyDescent="0.25">
      <c r="B60" s="56" t="s">
        <v>41</v>
      </c>
      <c r="C60" s="61"/>
      <c r="D60" s="56"/>
      <c r="E60" s="62"/>
      <c r="F60" s="56"/>
      <c r="G60" s="56"/>
    </row>
    <row r="61" spans="2:15" s="56" customFormat="1" ht="16.5" x14ac:dyDescent="0.25">
      <c r="B61" s="56" t="s">
        <v>41</v>
      </c>
      <c r="C61" s="61"/>
      <c r="E61" s="58"/>
      <c r="G61" s="64"/>
    </row>
    <row r="62" spans="2:15" ht="16.5" x14ac:dyDescent="0.25">
      <c r="B62" s="56" t="s">
        <v>41</v>
      </c>
      <c r="C62" s="63"/>
      <c r="D62" s="56"/>
      <c r="E62" s="58"/>
      <c r="F62" s="56"/>
      <c r="G62" s="56"/>
    </row>
    <row r="63" spans="2:15" ht="16.5" x14ac:dyDescent="0.25">
      <c r="B63" s="56" t="s">
        <v>41</v>
      </c>
      <c r="C63" s="61"/>
      <c r="D63" s="56"/>
      <c r="E63" s="62"/>
      <c r="F63" s="56"/>
      <c r="G63" s="56"/>
    </row>
    <row r="64" spans="2:15" s="56" customFormat="1" ht="16.5" x14ac:dyDescent="0.25">
      <c r="B64" s="56" t="s">
        <v>41</v>
      </c>
      <c r="C64" s="61"/>
      <c r="E64" s="58"/>
      <c r="G64" s="64"/>
    </row>
    <row r="65" spans="2:7" ht="16.5" x14ac:dyDescent="0.25">
      <c r="B65" s="56" t="s">
        <v>41</v>
      </c>
      <c r="C65" s="63"/>
      <c r="D65" s="56"/>
      <c r="E65" s="58"/>
      <c r="F65" s="56"/>
      <c r="G65" s="56"/>
    </row>
    <row r="66" spans="2:7" s="56" customFormat="1" ht="16.5" x14ac:dyDescent="0.25">
      <c r="B66" s="56" t="s">
        <v>41</v>
      </c>
      <c r="C66" s="61"/>
      <c r="E66" s="62"/>
    </row>
    <row r="67" spans="2:7" s="56" customFormat="1" ht="16.5" x14ac:dyDescent="0.25">
      <c r="B67" s="56" t="s">
        <v>41</v>
      </c>
      <c r="C67" s="61"/>
      <c r="E67" s="58"/>
      <c r="G67" s="64"/>
    </row>
    <row r="68" spans="2:7" s="56" customFormat="1" ht="16.5" x14ac:dyDescent="0.25">
      <c r="B68" s="59"/>
      <c r="C68" s="59"/>
      <c r="D68" s="12"/>
      <c r="E68" s="60"/>
      <c r="F68" s="12"/>
      <c r="G68" s="60"/>
    </row>
    <row r="69" spans="2:7" ht="16.5" x14ac:dyDescent="0.25">
      <c r="B69" s="56" t="s">
        <v>42</v>
      </c>
      <c r="C69" s="57"/>
      <c r="D69" s="56"/>
      <c r="E69" s="58"/>
      <c r="F69" s="56"/>
      <c r="G69" s="56"/>
    </row>
    <row r="70" spans="2:7" s="56" customFormat="1" ht="16.5" x14ac:dyDescent="0.25">
      <c r="B70" s="56" t="s">
        <v>42</v>
      </c>
      <c r="C70" s="65"/>
      <c r="E70" s="58"/>
    </row>
    <row r="71" spans="2:7" s="56" customFormat="1" ht="16.5" x14ac:dyDescent="0.25">
      <c r="B71" s="56" t="s">
        <v>42</v>
      </c>
      <c r="C71" s="65"/>
      <c r="E71" s="58"/>
    </row>
    <row r="72" spans="2:7" ht="16.5" x14ac:dyDescent="0.25">
      <c r="B72" s="56" t="s">
        <v>42</v>
      </c>
      <c r="C72" s="65"/>
      <c r="D72" s="56"/>
      <c r="E72" s="58"/>
      <c r="F72" s="56"/>
      <c r="G72" s="56"/>
    </row>
    <row r="73" spans="2:7" s="56" customFormat="1" ht="16.5" x14ac:dyDescent="0.25">
      <c r="B73" s="56" t="s">
        <v>42</v>
      </c>
      <c r="C73" s="65"/>
      <c r="E73" s="58"/>
    </row>
    <row r="74" spans="2:7" s="56" customFormat="1" ht="16.5" x14ac:dyDescent="0.25">
      <c r="B74" s="56" t="s">
        <v>42</v>
      </c>
      <c r="C74" s="66"/>
      <c r="E74" s="58"/>
    </row>
    <row r="75" spans="2:7" ht="16.5" x14ac:dyDescent="0.25">
      <c r="B75" s="56" t="s">
        <v>42</v>
      </c>
      <c r="C75" s="65"/>
      <c r="D75" s="56"/>
      <c r="E75" s="58"/>
      <c r="F75" s="56"/>
      <c r="G75" s="56"/>
    </row>
    <row r="76" spans="2:7" ht="16.5" x14ac:dyDescent="0.25">
      <c r="B76" s="56" t="s">
        <v>42</v>
      </c>
      <c r="C76" s="65"/>
      <c r="D76" s="56"/>
      <c r="E76" s="58"/>
      <c r="F76" s="56"/>
      <c r="G76" s="56"/>
    </row>
    <row r="77" spans="2:7" ht="16.5" x14ac:dyDescent="0.25">
      <c r="B77" s="56" t="s">
        <v>42</v>
      </c>
      <c r="C77" s="67"/>
      <c r="D77" s="56"/>
      <c r="E77" s="58"/>
      <c r="F77" s="56"/>
      <c r="G77" s="56"/>
    </row>
    <row r="78" spans="2:7" ht="16.5" x14ac:dyDescent="0.25">
      <c r="B78" s="56" t="s">
        <v>42</v>
      </c>
      <c r="C78" s="65"/>
      <c r="D78" s="56"/>
      <c r="E78" s="68"/>
      <c r="F78" s="56"/>
      <c r="G78" s="56"/>
    </row>
    <row r="79" spans="2:7" ht="16.5" x14ac:dyDescent="0.25">
      <c r="B79" s="56" t="s">
        <v>42</v>
      </c>
      <c r="C79" s="69"/>
      <c r="D79" s="56"/>
      <c r="E79" s="58"/>
      <c r="F79" s="56"/>
      <c r="G79" s="56"/>
    </row>
    <row r="80" spans="2:7" ht="16.5" x14ac:dyDescent="0.25">
      <c r="B80" s="56" t="s">
        <v>42</v>
      </c>
      <c r="C80" s="65"/>
      <c r="D80" s="56"/>
      <c r="E80" s="58"/>
      <c r="F80" s="56"/>
      <c r="G80" s="56"/>
    </row>
    <row r="81" spans="2:7" ht="16.5" x14ac:dyDescent="0.25">
      <c r="B81" s="56" t="s">
        <v>42</v>
      </c>
      <c r="C81" s="65"/>
      <c r="D81" s="56"/>
      <c r="E81" s="58"/>
      <c r="F81" s="56"/>
      <c r="G81" s="56"/>
    </row>
    <row r="82" spans="2:7" ht="16.5" x14ac:dyDescent="0.25">
      <c r="B82" s="56" t="s">
        <v>42</v>
      </c>
      <c r="C82" s="65"/>
      <c r="D82" s="56"/>
      <c r="E82" s="58"/>
      <c r="F82" s="56"/>
      <c r="G82" s="56"/>
    </row>
    <row r="83" spans="2:7" ht="16.5" x14ac:dyDescent="0.25">
      <c r="B83" s="56" t="s">
        <v>42</v>
      </c>
      <c r="C83" s="65"/>
      <c r="D83" s="56"/>
      <c r="E83" s="58"/>
      <c r="F83" s="56"/>
      <c r="G83" s="56"/>
    </row>
    <row r="84" spans="2:7" ht="16.5" x14ac:dyDescent="0.25">
      <c r="B84" s="56"/>
      <c r="C84" s="59"/>
      <c r="D84" s="70"/>
      <c r="E84" s="71"/>
      <c r="F84" s="70"/>
      <c r="G84" s="70"/>
    </row>
    <row r="85" spans="2:7" ht="16.5" x14ac:dyDescent="0.25">
      <c r="B85" s="56"/>
      <c r="C85" s="61"/>
      <c r="D85" s="56"/>
      <c r="E85" s="72"/>
      <c r="F85" s="56"/>
      <c r="G85" s="56"/>
    </row>
    <row r="86" spans="2:7" ht="16.5" x14ac:dyDescent="0.25">
      <c r="B86" s="56"/>
      <c r="C86" s="61"/>
      <c r="D86" s="56"/>
      <c r="E86" s="72"/>
      <c r="F86" s="56"/>
      <c r="G86" s="56"/>
    </row>
    <row r="87" spans="2:7" ht="16.5" x14ac:dyDescent="0.25">
      <c r="B87" s="56"/>
      <c r="C87" s="61"/>
      <c r="D87" s="56"/>
      <c r="E87" s="72"/>
      <c r="F87" s="56"/>
      <c r="G87" s="56"/>
    </row>
    <row r="88" spans="2:7" ht="16.5" x14ac:dyDescent="0.25">
      <c r="B88" s="56"/>
      <c r="C88" s="61"/>
      <c r="D88" s="56"/>
      <c r="E88" s="72"/>
      <c r="F88" s="56"/>
      <c r="G88" s="56"/>
    </row>
    <row r="89" spans="2:7" s="56" customFormat="1" ht="16.5" x14ac:dyDescent="0.25">
      <c r="B89" s="59"/>
      <c r="C89" s="59"/>
      <c r="D89" s="70"/>
      <c r="E89" s="71"/>
      <c r="F89" s="70"/>
      <c r="G89" s="70"/>
    </row>
    <row r="90" spans="2:7" ht="16.5" x14ac:dyDescent="0.25">
      <c r="B90" s="56" t="s">
        <v>43</v>
      </c>
      <c r="C90" s="61"/>
      <c r="D90" s="56"/>
      <c r="E90" s="58"/>
      <c r="F90" s="56"/>
      <c r="G90" s="56"/>
    </row>
    <row r="91" spans="2:7" ht="16.5" x14ac:dyDescent="0.25">
      <c r="B91" s="56" t="s">
        <v>43</v>
      </c>
      <c r="C91" s="61"/>
      <c r="D91" s="56"/>
      <c r="E91" s="58"/>
      <c r="F91" s="56"/>
      <c r="G91" s="56"/>
    </row>
    <row r="92" spans="2:7" ht="16.5" x14ac:dyDescent="0.25">
      <c r="B92" s="56" t="s">
        <v>43</v>
      </c>
      <c r="C92" s="61"/>
      <c r="D92" s="56"/>
      <c r="E92" s="58"/>
      <c r="F92" s="56"/>
      <c r="G92" s="56"/>
    </row>
    <row r="93" spans="2:7" ht="16.5" x14ac:dyDescent="0.25">
      <c r="B93" s="56" t="s">
        <v>43</v>
      </c>
      <c r="C93" s="58"/>
      <c r="D93" s="56"/>
      <c r="E93" s="58"/>
      <c r="F93" s="56"/>
      <c r="G93" s="56"/>
    </row>
    <row r="94" spans="2:7" ht="16.5" x14ac:dyDescent="0.25">
      <c r="C94" s="41"/>
      <c r="D94" s="41"/>
      <c r="E94" s="41"/>
      <c r="F94" s="41"/>
    </row>
    <row r="95" spans="2:7" ht="16.5" x14ac:dyDescent="0.25"/>
    <row r="103" ht="16.5" x14ac:dyDescent="0.25"/>
    <row r="104" ht="16.5" x14ac:dyDescent="0.25"/>
    <row r="105" ht="16.5" x14ac:dyDescent="0.25"/>
    <row r="106" ht="16.5" x14ac:dyDescent="0.25"/>
    <row r="107" ht="16.5" x14ac:dyDescent="0.25"/>
    <row r="108" ht="16.5" x14ac:dyDescent="0.25"/>
    <row r="109" ht="16.5" x14ac:dyDescent="0.25"/>
    <row r="110" ht="16.5" x14ac:dyDescent="0.25"/>
    <row r="111" ht="16.5" x14ac:dyDescent="0.25"/>
    <row r="112" ht="16.5" x14ac:dyDescent="0.25"/>
    <row r="113" ht="16.5" x14ac:dyDescent="0.25"/>
    <row r="114" ht="16.5" x14ac:dyDescent="0.25"/>
    <row r="115" ht="16.5" x14ac:dyDescent="0.25"/>
    <row r="116" ht="16.5" x14ac:dyDescent="0.25"/>
    <row r="117" ht="16.5" x14ac:dyDescent="0.25"/>
    <row r="118" ht="16.5" x14ac:dyDescent="0.25"/>
    <row r="119" ht="16.5" x14ac:dyDescent="0.25"/>
    <row r="120" ht="16.5" x14ac:dyDescent="0.25"/>
    <row r="121" ht="16.5" x14ac:dyDescent="0.25"/>
    <row r="122" ht="16.5" x14ac:dyDescent="0.25"/>
  </sheetData>
  <mergeCells count="12">
    <mergeCell ref="C49:G49"/>
    <mergeCell ref="C51:E51"/>
    <mergeCell ref="C52:E52"/>
    <mergeCell ref="C20:E20"/>
    <mergeCell ref="C14:E14"/>
    <mergeCell ref="C33:D33"/>
    <mergeCell ref="C46:G46"/>
    <mergeCell ref="C47:G47"/>
    <mergeCell ref="C48:G48"/>
    <mergeCell ref="E42:F42"/>
    <mergeCell ref="E44:F44"/>
    <mergeCell ref="C19:E19"/>
  </mergeCells>
  <dataValidations count="5">
    <dataValidation type="whole" allowBlank="1" showInputMessage="1" showErrorMessage="1" errorTitle="Veuillez ne pas modifier" error="Veuillez ne pas modifier ces cellules" sqref="C50:E51 F50:G52 C43:C45 C9:C10 C12:C41 D9:G45" xr:uid="{13F155AD-BBB8-4E9A-B392-DA413267DE35}">
      <formula1>10000</formula1>
      <formula2>50000</formula2>
    </dataValidation>
    <dataValidation type="whole" errorStyle="warning" allowBlank="1" showInputMessage="1" showErrorMessage="1" errorTitle="Veuillez ne pas modifier" error="Renseigné par le Secrétariat International" sqref="G4" xr:uid="{F920BEDA-BF7E-4A43-83C5-3937312D3587}">
      <formula1>444</formula1>
      <formula2>555</formula2>
    </dataValidation>
    <dataValidation type="whole" allowBlank="1" showInputMessage="1" showErrorMessage="1" errorTitle="Veuillez ne pas modifier" error="Veuillez ne pas modifier ces cellules" sqref="C46:G49 C42" xr:uid="{EAE1BBC4-6443-47CD-9131-7AE0B65466F1}">
      <formula1>444</formula1>
      <formula2>445</formula2>
    </dataValidation>
    <dataValidation allowBlank="1" showInputMessage="1" showErrorMessage="1" errorTitle="Veuillez ne pas modifier" error="Veuillez ne pas modifier ces cellules" sqref="C52:E52" xr:uid="{655ACAC1-5954-4C64-B9C5-3C0536942680}"/>
    <dataValidation type="whole" allowBlank="1" showInputMessage="1" showErrorMessage="1" errorTitle="Veuillez ne pas modifier" error="Veuillez ne pas modifier ces cellules" sqref="C11" xr:uid="{4DD1DD63-FCE6-41BF-8EB8-0746FAC32F0A}">
      <formula1>4</formula1>
      <formula2>5</formula2>
    </dataValidation>
  </dataValidations>
  <hyperlinks>
    <hyperlink ref="C49:G49" r:id="rId1" display="Give us your feedback or report a conflict in the data! Write to us at  data@eiti.org" xr:uid="{00000000-0004-0000-0000-000003000000}"/>
    <hyperlink ref="G49" r:id="rId2" display="Give us your feedback or report a conflict in the data! Write to us at  data@eiti.org" xr:uid="{00000000-0004-0000-0000-000007000000}"/>
    <hyperlink ref="E49:F49" r:id="rId3" display="Give us your feedback or report a conflict in the data! Write to us at  data@eiti.org" xr:uid="{00000000-0004-0000-0000-00000B000000}"/>
    <hyperlink ref="F49" r:id="rId4" display="Give us your feedback or report a conflict in the data! Write to us at  data@eiti.org" xr:uid="{00000000-0004-0000-0000-00000F000000}"/>
    <hyperlink ref="C20:E20" r:id="rId5" display="4. Les données serviront à alimenter le référentiel mondial de données ITIE, disponible sur le site Internet international de l’ITIE à https://eiti.org/fr/donnees. Le fichier vous sera renvoyé, afin de pouvoir être publié sur les canaux de votre choix." xr:uid="{00000000-0004-0000-0000-000011000000}"/>
    <hyperlink ref="E33" r:id="rId6" xr:uid="{00000000-0004-0000-0000-000010000000}"/>
    <hyperlink ref="C46:G46" r:id="rId7" display="Pour plus d’information sur l’ITIE, visitez notre site Internet  https://eiti.org" xr:uid="{3E04576D-7ECA-4DE4-8061-A5DAEEDAD777}"/>
    <hyperlink ref="C47:G47" r:id="rId8" display="Vous voulez en savoir plus sur votre pays ? Vérifiez si votre pays met en œuvre la Norme ITIE en visitant https://eiti.org/countries" xr:uid="{59122BD4-E3AC-460E-97D6-C3A524F16B1E}"/>
    <hyperlink ref="C48:G48" r:id="rId9" display="Pour la version la plus récente des modèles de données résumées, consultez https://eiti.org/fr/document/modele-donnees-resumees-itie" xr:uid="{383869F0-2B8C-4CEC-ACE7-9224BDDDC087}"/>
    <hyperlink ref="C19:E19" r:id="rId10" display="3. Prière de soumettre cette fiche de données en même temps que le Rapport ITIE. L’envoyer au Secrétariat international à : data@eiti.org. " xr:uid="{FB3CFA49-57A4-49D6-8B35-1EE96AAAD3B8}"/>
  </hyperlinks>
  <pageMargins left="0.7" right="0.7" top="0.75" bottom="0.75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26"/>
  <sheetViews>
    <sheetView showGridLines="0" topLeftCell="A7" zoomScale="85" zoomScaleNormal="85" workbookViewId="0">
      <selection activeCell="L50" sqref="L50"/>
    </sheetView>
  </sheetViews>
  <sheetFormatPr baseColWidth="10" defaultColWidth="4" defaultRowHeight="24" customHeight="1" x14ac:dyDescent="0.25"/>
  <cols>
    <col min="1" max="1" width="4" style="12"/>
    <col min="2" max="2" width="4" style="12" hidden="1" customWidth="1"/>
    <col min="3" max="3" width="84.140625" style="12" customWidth="1"/>
    <col min="4" max="4" width="2.85546875" style="12" customWidth="1"/>
    <col min="5" max="5" width="57.28515625" style="12" customWidth="1"/>
    <col min="6" max="6" width="2.85546875" style="12" customWidth="1"/>
    <col min="7" max="7" width="58.42578125" style="12" customWidth="1"/>
    <col min="8" max="10" width="4" style="12"/>
    <col min="11" max="11" width="9.5703125" style="12" bestFit="1" customWidth="1"/>
    <col min="12" max="14" width="4" style="12"/>
    <col min="15" max="15" width="42" style="12" bestFit="1" customWidth="1"/>
    <col min="16" max="16" width="50" style="12" customWidth="1"/>
    <col min="17" max="16384" width="4" style="12"/>
  </cols>
  <sheetData>
    <row r="1" spans="3:9" ht="15.75" hidden="1" customHeight="1" x14ac:dyDescent="0.25"/>
    <row r="2" spans="3:9" ht="16.5" hidden="1" x14ac:dyDescent="0.25"/>
    <row r="3" spans="3:9" ht="16.5" hidden="1" x14ac:dyDescent="0.25">
      <c r="E3" s="13"/>
      <c r="G3" s="13" t="s">
        <v>44</v>
      </c>
    </row>
    <row r="4" spans="3:9" ht="16.5" hidden="1" x14ac:dyDescent="0.25">
      <c r="E4" s="13"/>
      <c r="G4" s="13">
        <f>Introduction!G4</f>
        <v>45730</v>
      </c>
    </row>
    <row r="5" spans="3:9" ht="16.5" hidden="1" x14ac:dyDescent="0.25"/>
    <row r="6" spans="3:9" ht="16.5" hidden="1" x14ac:dyDescent="0.25"/>
    <row r="7" spans="3:9" ht="16.5" x14ac:dyDescent="0.25"/>
    <row r="8" spans="3:9" ht="16.5" x14ac:dyDescent="0.25">
      <c r="C8" s="15" t="s">
        <v>45</v>
      </c>
      <c r="D8" s="15"/>
      <c r="E8" s="15"/>
      <c r="F8" s="15"/>
      <c r="G8" s="15"/>
    </row>
    <row r="9" spans="3:9" ht="19.5" customHeight="1" x14ac:dyDescent="0.25">
      <c r="C9" s="73" t="s">
        <v>46</v>
      </c>
      <c r="D9" s="74"/>
      <c r="E9" s="74"/>
      <c r="F9" s="74"/>
      <c r="G9" s="73"/>
    </row>
    <row r="10" spans="3:9" ht="30.6" customHeight="1" x14ac:dyDescent="0.25">
      <c r="C10" s="360" t="s">
        <v>47</v>
      </c>
      <c r="D10" s="360"/>
      <c r="E10" s="360"/>
      <c r="F10" s="75"/>
      <c r="G10" s="362"/>
    </row>
    <row r="11" spans="3:9" ht="31.5" customHeight="1" x14ac:dyDescent="0.25">
      <c r="C11" s="361" t="s">
        <v>48</v>
      </c>
      <c r="D11" s="361"/>
      <c r="E11" s="361"/>
      <c r="F11" s="75"/>
      <c r="G11" s="362"/>
    </row>
    <row r="12" spans="3:9" ht="14.45" customHeight="1" x14ac:dyDescent="0.25">
      <c r="C12" s="361" t="s">
        <v>49</v>
      </c>
      <c r="D12" s="361"/>
      <c r="E12" s="361"/>
      <c r="F12" s="361"/>
      <c r="G12" s="362"/>
    </row>
    <row r="13" spans="3:9" ht="14.1" customHeight="1" x14ac:dyDescent="0.3">
      <c r="C13" s="76" t="s">
        <v>50</v>
      </c>
      <c r="D13" s="76"/>
      <c r="E13" s="76"/>
      <c r="F13" s="76"/>
      <c r="G13" s="362"/>
      <c r="H13" s="77"/>
      <c r="I13" s="77"/>
    </row>
    <row r="14" spans="3:9" ht="16.5" x14ac:dyDescent="0.25">
      <c r="D14" s="78"/>
      <c r="E14" s="78"/>
    </row>
    <row r="15" spans="3:9" ht="49.5" x14ac:dyDescent="0.25">
      <c r="C15" s="242" t="s">
        <v>19</v>
      </c>
      <c r="D15" s="33"/>
      <c r="E15" s="37" t="s">
        <v>51</v>
      </c>
      <c r="F15" s="33"/>
      <c r="G15" s="79" t="s">
        <v>21</v>
      </c>
    </row>
    <row r="16" spans="3:9" ht="16.5" x14ac:dyDescent="0.25">
      <c r="D16" s="78"/>
      <c r="E16" s="78"/>
    </row>
    <row r="17" spans="1:7" ht="24.75" thickBot="1" x14ac:dyDescent="0.3">
      <c r="B17" s="80"/>
      <c r="C17" s="81" t="s">
        <v>52</v>
      </c>
      <c r="D17" s="82"/>
      <c r="E17" s="83"/>
      <c r="F17" s="82"/>
      <c r="G17" s="82"/>
    </row>
    <row r="18" spans="1:7" ht="17.25" thickBot="1" x14ac:dyDescent="0.3">
      <c r="A18" s="84"/>
      <c r="B18" s="84"/>
      <c r="C18" s="85" t="s">
        <v>53</v>
      </c>
      <c r="D18" s="86"/>
      <c r="E18" s="87" t="s">
        <v>54</v>
      </c>
      <c r="F18" s="86"/>
      <c r="G18" s="88" t="s">
        <v>55</v>
      </c>
    </row>
    <row r="19" spans="1:7" ht="17.25" thickBot="1" x14ac:dyDescent="0.3">
      <c r="B19" s="89"/>
      <c r="C19" s="90" t="s">
        <v>39</v>
      </c>
      <c r="D19" s="82"/>
      <c r="E19" s="91"/>
      <c r="F19" s="82"/>
      <c r="G19" s="91"/>
    </row>
    <row r="20" spans="1:7" ht="16.5" x14ac:dyDescent="0.25">
      <c r="A20" s="56"/>
      <c r="B20" s="56" t="s">
        <v>39</v>
      </c>
      <c r="C20" s="92" t="s">
        <v>56</v>
      </c>
      <c r="D20" s="56"/>
      <c r="E20" s="243" t="s">
        <v>817</v>
      </c>
      <c r="F20" s="56"/>
      <c r="G20" s="93"/>
    </row>
    <row r="21" spans="1:7" ht="16.5" x14ac:dyDescent="0.25">
      <c r="A21" s="56"/>
      <c r="B21" s="56" t="s">
        <v>39</v>
      </c>
      <c r="C21" s="94" t="s">
        <v>58</v>
      </c>
      <c r="D21" s="56"/>
      <c r="E21" s="95" t="str">
        <f>IFERROR(VLOOKUP($E$20,Table1_Country_codes_and_currencies[],3,FALSE),"")</f>
        <v>BFA</v>
      </c>
      <c r="F21" s="56"/>
      <c r="G21" s="93"/>
    </row>
    <row r="22" spans="1:7" ht="16.5" x14ac:dyDescent="0.25">
      <c r="B22" s="56" t="s">
        <v>39</v>
      </c>
      <c r="C22" s="94" t="s">
        <v>59</v>
      </c>
      <c r="D22" s="56"/>
      <c r="E22" s="95" t="str">
        <f>IFERROR(VLOOKUP($E$20,Table1_Country_codes_and_currencies[],7,FALSE),"")</f>
        <v>Franc CFA d’Afrique de l’Ouest</v>
      </c>
      <c r="F22" s="56"/>
      <c r="G22" s="93"/>
    </row>
    <row r="23" spans="1:7" ht="17.25" thickBot="1" x14ac:dyDescent="0.3">
      <c r="B23" s="56" t="s">
        <v>39</v>
      </c>
      <c r="C23" s="96" t="s">
        <v>60</v>
      </c>
      <c r="D23" s="97"/>
      <c r="E23" s="98" t="str">
        <f>IFERROR(VLOOKUP($E$20,Table1_Country_codes_and_currencies[],5,FALSE),"")</f>
        <v>XOF</v>
      </c>
      <c r="F23" s="97"/>
      <c r="G23" s="99"/>
    </row>
    <row r="24" spans="1:7" ht="17.25" thickBot="1" x14ac:dyDescent="0.3">
      <c r="B24" s="89"/>
      <c r="C24" s="90" t="s">
        <v>40</v>
      </c>
      <c r="D24" s="82"/>
      <c r="E24" s="91"/>
      <c r="F24" s="82"/>
      <c r="G24" s="91"/>
    </row>
    <row r="25" spans="1:7" ht="16.5" x14ac:dyDescent="0.25">
      <c r="A25" s="56"/>
      <c r="B25" s="56" t="s">
        <v>40</v>
      </c>
      <c r="C25" s="92" t="s">
        <v>61</v>
      </c>
      <c r="D25" s="56"/>
      <c r="E25" s="244">
        <v>44927</v>
      </c>
      <c r="F25" s="56"/>
      <c r="G25" s="93"/>
    </row>
    <row r="26" spans="1:7" ht="17.25" thickBot="1" x14ac:dyDescent="0.3">
      <c r="A26" s="56"/>
      <c r="B26" s="56" t="s">
        <v>40</v>
      </c>
      <c r="C26" s="100" t="s">
        <v>62</v>
      </c>
      <c r="D26" s="97"/>
      <c r="E26" s="244">
        <v>45291</v>
      </c>
      <c r="F26" s="97"/>
      <c r="G26" s="99"/>
    </row>
    <row r="27" spans="1:7" ht="17.25" thickBot="1" x14ac:dyDescent="0.3">
      <c r="B27" s="89"/>
      <c r="C27" s="90" t="s">
        <v>41</v>
      </c>
      <c r="D27" s="82"/>
      <c r="E27" s="101"/>
      <c r="F27" s="82"/>
      <c r="G27" s="91"/>
    </row>
    <row r="28" spans="1:7" ht="16.5" x14ac:dyDescent="0.25">
      <c r="B28" s="56" t="s">
        <v>41</v>
      </c>
      <c r="C28" s="102" t="s">
        <v>63</v>
      </c>
      <c r="D28" s="56"/>
      <c r="E28" s="243" t="s">
        <v>64</v>
      </c>
      <c r="F28" s="56"/>
      <c r="G28" s="93"/>
    </row>
    <row r="29" spans="1:7" ht="16.5" x14ac:dyDescent="0.25">
      <c r="A29" s="56"/>
      <c r="B29" s="56" t="s">
        <v>41</v>
      </c>
      <c r="C29" s="92" t="s">
        <v>65</v>
      </c>
      <c r="D29" s="56"/>
      <c r="E29" s="245" t="s">
        <v>2309</v>
      </c>
      <c r="F29" s="56"/>
      <c r="G29" s="93"/>
    </row>
    <row r="30" spans="1:7" ht="16.5" x14ac:dyDescent="0.25">
      <c r="B30" s="56" t="s">
        <v>41</v>
      </c>
      <c r="C30" s="92" t="s">
        <v>67</v>
      </c>
      <c r="D30" s="56"/>
      <c r="E30" s="246">
        <v>45729</v>
      </c>
      <c r="F30" s="56"/>
      <c r="G30" s="93"/>
    </row>
    <row r="31" spans="1:7" ht="16.5" x14ac:dyDescent="0.25">
      <c r="A31" s="56"/>
      <c r="B31" s="56" t="s">
        <v>41</v>
      </c>
      <c r="C31" s="92" t="s">
        <v>68</v>
      </c>
      <c r="D31" s="56"/>
      <c r="E31" s="342" t="s">
        <v>2802</v>
      </c>
      <c r="F31" s="56"/>
      <c r="G31" s="93" t="s">
        <v>2802</v>
      </c>
    </row>
    <row r="32" spans="1:7" ht="33" x14ac:dyDescent="0.25">
      <c r="B32" s="56" t="s">
        <v>41</v>
      </c>
      <c r="C32" s="103" t="s">
        <v>69</v>
      </c>
      <c r="D32" s="104"/>
      <c r="E32" s="245" t="s">
        <v>70</v>
      </c>
      <c r="F32" s="104"/>
      <c r="G32" s="105"/>
    </row>
    <row r="33" spans="1:9" ht="16.5" x14ac:dyDescent="0.25">
      <c r="B33" s="56" t="s">
        <v>41</v>
      </c>
      <c r="C33" s="92" t="s">
        <v>71</v>
      </c>
      <c r="D33" s="56"/>
      <c r="E33" s="246"/>
      <c r="F33" s="56"/>
      <c r="G33" s="106"/>
    </row>
    <row r="34" spans="1:9" ht="16.5" x14ac:dyDescent="0.25">
      <c r="A34" s="56"/>
      <c r="B34" s="56" t="s">
        <v>41</v>
      </c>
      <c r="C34" s="92" t="s">
        <v>72</v>
      </c>
      <c r="D34" s="56"/>
      <c r="E34" s="307"/>
      <c r="F34" s="56"/>
      <c r="G34" s="343"/>
    </row>
    <row r="35" spans="1:9" ht="16.5" x14ac:dyDescent="0.25">
      <c r="B35" s="56" t="s">
        <v>41</v>
      </c>
      <c r="C35" s="103" t="s">
        <v>73</v>
      </c>
      <c r="D35" s="104"/>
      <c r="E35" s="245" t="s">
        <v>64</v>
      </c>
      <c r="F35" s="107"/>
      <c r="G35" s="108" t="s">
        <v>2293</v>
      </c>
    </row>
    <row r="36" spans="1:9" ht="16.5" x14ac:dyDescent="0.25">
      <c r="A36" s="56"/>
      <c r="B36" s="56" t="s">
        <v>41</v>
      </c>
      <c r="C36" s="92" t="s">
        <v>75</v>
      </c>
      <c r="D36" s="56"/>
      <c r="E36" s="246">
        <v>45717</v>
      </c>
      <c r="F36" s="56"/>
      <c r="G36" s="93"/>
    </row>
    <row r="37" spans="1:9" ht="17.25" thickBot="1" x14ac:dyDescent="0.3">
      <c r="A37" s="56"/>
      <c r="B37" s="56" t="s">
        <v>41</v>
      </c>
      <c r="C37" s="92" t="s">
        <v>76</v>
      </c>
      <c r="D37" s="109"/>
      <c r="E37" s="307" t="s">
        <v>2781</v>
      </c>
      <c r="F37" s="97"/>
      <c r="G37" s="110"/>
      <c r="H37" s="111"/>
      <c r="I37" s="111"/>
    </row>
    <row r="38" spans="1:9" ht="15.95" customHeight="1" thickBot="1" x14ac:dyDescent="0.3">
      <c r="C38" s="274" t="s">
        <v>77</v>
      </c>
      <c r="D38" s="112"/>
      <c r="E38" s="58"/>
      <c r="F38" s="113"/>
      <c r="G38" s="64"/>
      <c r="H38" s="111"/>
      <c r="I38" s="111"/>
    </row>
    <row r="39" spans="1:9" ht="16.5" x14ac:dyDescent="0.25">
      <c r="A39" s="56"/>
      <c r="B39" s="59"/>
      <c r="C39" s="114" t="s">
        <v>78</v>
      </c>
      <c r="D39" s="115"/>
      <c r="E39" s="247" t="s">
        <v>128</v>
      </c>
      <c r="F39" s="111"/>
      <c r="G39" s="116"/>
      <c r="H39" s="111"/>
      <c r="I39" s="111"/>
    </row>
    <row r="40" spans="1:9" ht="102.75" customHeight="1" thickBot="1" x14ac:dyDescent="0.3">
      <c r="B40" s="56" t="s">
        <v>42</v>
      </c>
      <c r="C40" s="117" t="s">
        <v>79</v>
      </c>
      <c r="D40" s="118"/>
      <c r="E40" s="307" t="s">
        <v>2310</v>
      </c>
      <c r="F40" s="119"/>
      <c r="G40" s="346" t="s">
        <v>2801</v>
      </c>
      <c r="H40" s="111"/>
      <c r="I40" s="111"/>
    </row>
    <row r="41" spans="1:9" ht="18" customHeight="1" thickBot="1" x14ac:dyDescent="0.3">
      <c r="A41" s="56"/>
      <c r="B41" s="56" t="s">
        <v>42</v>
      </c>
      <c r="C41" s="90" t="s">
        <v>42</v>
      </c>
      <c r="D41" s="82"/>
      <c r="E41" s="120"/>
      <c r="F41" s="82"/>
      <c r="G41" s="120"/>
    </row>
    <row r="42" spans="1:9" ht="15.6" customHeight="1" x14ac:dyDescent="0.25">
      <c r="B42" s="56" t="s">
        <v>42</v>
      </c>
      <c r="C42" s="94" t="s">
        <v>80</v>
      </c>
      <c r="D42" s="56"/>
      <c r="E42" s="95"/>
      <c r="F42" s="56"/>
      <c r="G42" s="56"/>
    </row>
    <row r="43" spans="1:9" ht="16.5" customHeight="1" x14ac:dyDescent="0.25">
      <c r="A43" s="56"/>
      <c r="B43" s="56" t="s">
        <v>42</v>
      </c>
      <c r="C43" s="121" t="s">
        <v>81</v>
      </c>
      <c r="D43" s="56"/>
      <c r="E43" s="245" t="s">
        <v>70</v>
      </c>
      <c r="F43" s="56"/>
      <c r="G43" s="106"/>
      <c r="H43" s="111"/>
      <c r="I43" s="111"/>
    </row>
    <row r="44" spans="1:9" ht="16.5" customHeight="1" x14ac:dyDescent="0.25">
      <c r="A44" s="56"/>
      <c r="B44" s="56" t="s">
        <v>42</v>
      </c>
      <c r="C44" s="121" t="s">
        <v>82</v>
      </c>
      <c r="D44" s="56"/>
      <c r="E44" s="245" t="s">
        <v>70</v>
      </c>
      <c r="F44" s="56"/>
      <c r="G44" s="106"/>
      <c r="H44" s="111"/>
      <c r="I44" s="111"/>
    </row>
    <row r="45" spans="1:9" ht="15.6" customHeight="1" x14ac:dyDescent="0.25">
      <c r="B45" s="56" t="s">
        <v>42</v>
      </c>
      <c r="C45" s="121" t="s">
        <v>83</v>
      </c>
      <c r="D45" s="56"/>
      <c r="E45" s="245" t="s">
        <v>64</v>
      </c>
      <c r="F45" s="56"/>
      <c r="G45" s="106"/>
      <c r="H45" s="111"/>
      <c r="I45" s="111"/>
    </row>
    <row r="46" spans="1:9" ht="18" customHeight="1" x14ac:dyDescent="0.25">
      <c r="B46" s="56" t="s">
        <v>42</v>
      </c>
      <c r="C46" s="121" t="s">
        <v>84</v>
      </c>
      <c r="D46" s="56"/>
      <c r="E46" s="245" t="s">
        <v>70</v>
      </c>
      <c r="F46" s="56"/>
      <c r="G46" s="106"/>
    </row>
    <row r="47" spans="1:9" ht="16.5" x14ac:dyDescent="0.25">
      <c r="B47" s="56" t="s">
        <v>42</v>
      </c>
      <c r="C47" s="122" t="s">
        <v>85</v>
      </c>
      <c r="D47" s="56"/>
      <c r="E47" s="245"/>
      <c r="F47" s="56"/>
      <c r="G47" s="106"/>
    </row>
    <row r="48" spans="1:9" ht="16.5" x14ac:dyDescent="0.25">
      <c r="B48" s="56" t="s">
        <v>42</v>
      </c>
      <c r="C48" s="121" t="s">
        <v>86</v>
      </c>
      <c r="D48" s="56"/>
      <c r="E48" s="245">
        <v>12</v>
      </c>
      <c r="F48" s="56"/>
      <c r="G48" s="106"/>
      <c r="H48" s="111"/>
      <c r="I48" s="111"/>
    </row>
    <row r="49" spans="1:15" ht="16.5" x14ac:dyDescent="0.25">
      <c r="B49" s="56" t="s">
        <v>42</v>
      </c>
      <c r="C49" s="121" t="s">
        <v>87</v>
      </c>
      <c r="D49" s="123"/>
      <c r="E49" s="245">
        <v>16</v>
      </c>
      <c r="F49" s="56"/>
      <c r="G49" s="124"/>
      <c r="H49" s="111"/>
      <c r="I49" s="111"/>
    </row>
    <row r="50" spans="1:15" ht="16.5" x14ac:dyDescent="0.25">
      <c r="B50" s="56" t="s">
        <v>42</v>
      </c>
      <c r="C50" s="125" t="s">
        <v>88</v>
      </c>
      <c r="D50" s="56"/>
      <c r="E50" s="248" t="s">
        <v>724</v>
      </c>
      <c r="F50" s="104"/>
      <c r="G50" s="106"/>
      <c r="H50" s="111"/>
      <c r="I50" s="111"/>
    </row>
    <row r="51" spans="1:15" ht="16.5" x14ac:dyDescent="0.25">
      <c r="B51" s="56" t="s">
        <v>42</v>
      </c>
      <c r="C51" s="126" t="s">
        <v>90</v>
      </c>
      <c r="D51" s="56"/>
      <c r="E51" s="249">
        <v>604.32574999999997</v>
      </c>
      <c r="F51" s="56"/>
      <c r="G51" s="106"/>
      <c r="H51" s="111"/>
      <c r="I51" s="111"/>
    </row>
    <row r="52" spans="1:15" ht="40.5" customHeight="1" x14ac:dyDescent="0.25">
      <c r="B52" s="56" t="s">
        <v>42</v>
      </c>
      <c r="C52" s="127" t="s">
        <v>91</v>
      </c>
      <c r="D52" s="128"/>
      <c r="E52" s="284" t="s">
        <v>2312</v>
      </c>
      <c r="F52" s="128"/>
      <c r="G52" s="312" t="s">
        <v>2311</v>
      </c>
      <c r="H52" s="111"/>
      <c r="I52" s="111"/>
    </row>
    <row r="53" spans="1:15" s="84" customFormat="1" ht="25.5" customHeight="1" x14ac:dyDescent="0.25">
      <c r="A53" s="12"/>
      <c r="B53" s="56" t="s">
        <v>42</v>
      </c>
      <c r="C53" s="129" t="s">
        <v>92</v>
      </c>
      <c r="D53" s="56"/>
      <c r="E53" s="130"/>
      <c r="F53" s="56"/>
      <c r="G53" s="105"/>
      <c r="H53" s="12"/>
      <c r="I53" s="12"/>
    </row>
    <row r="54" spans="1:15" ht="15.6" customHeight="1" x14ac:dyDescent="0.25">
      <c r="B54" s="56" t="s">
        <v>42</v>
      </c>
      <c r="C54" s="121" t="s">
        <v>93</v>
      </c>
      <c r="D54" s="56"/>
      <c r="E54" s="245" t="s">
        <v>64</v>
      </c>
      <c r="F54" s="56"/>
      <c r="G54" s="106"/>
    </row>
    <row r="55" spans="1:15" s="56" customFormat="1" ht="16.5" x14ac:dyDescent="0.25">
      <c r="A55" s="12"/>
      <c r="C55" s="121" t="s">
        <v>94</v>
      </c>
      <c r="E55" s="245" t="s">
        <v>64</v>
      </c>
      <c r="G55" s="106"/>
      <c r="H55" s="12"/>
      <c r="I55" s="12"/>
    </row>
    <row r="56" spans="1:15" s="56" customFormat="1" ht="15.6" customHeight="1" x14ac:dyDescent="0.25">
      <c r="A56" s="12"/>
      <c r="C56" s="121" t="s">
        <v>95</v>
      </c>
      <c r="E56" s="245" t="s">
        <v>64</v>
      </c>
      <c r="G56" s="106"/>
      <c r="H56" s="84"/>
      <c r="I56" s="84"/>
    </row>
    <row r="57" spans="1:15" ht="50.25" thickBot="1" x14ac:dyDescent="0.3">
      <c r="B57" s="56"/>
      <c r="C57" s="131" t="s">
        <v>96</v>
      </c>
      <c r="D57" s="97"/>
      <c r="E57" s="245" t="s">
        <v>424</v>
      </c>
      <c r="F57" s="97"/>
      <c r="G57" s="313" t="s">
        <v>2313</v>
      </c>
    </row>
    <row r="58" spans="1:15" ht="17.25" thickBot="1" x14ac:dyDescent="0.3">
      <c r="B58" s="56"/>
      <c r="C58" s="132" t="s">
        <v>97</v>
      </c>
      <c r="D58" s="133"/>
      <c r="E58" s="134">
        <f>SUM(E59:E62)</f>
        <v>1</v>
      </c>
      <c r="F58" s="133"/>
      <c r="G58" s="133"/>
      <c r="H58" s="56"/>
      <c r="I58" s="56"/>
    </row>
    <row r="59" spans="1:15" ht="16.5" x14ac:dyDescent="0.25">
      <c r="B59" s="56"/>
      <c r="C59" s="92" t="s">
        <v>98</v>
      </c>
      <c r="D59" s="56"/>
      <c r="E59" s="135">
        <f>COUNTIF('Partie 2 - Liste de pointage'!$D:$D,Listes!$K$4)/SUM(COUNTIF('Partie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0.24528301886792453</v>
      </c>
      <c r="F59" s="56"/>
      <c r="G59" s="136" t="s">
        <v>99</v>
      </c>
      <c r="H59" s="56"/>
      <c r="I59" s="56"/>
      <c r="K59" s="137"/>
    </row>
    <row r="60" spans="1:15" s="56" customFormat="1" ht="16.5" x14ac:dyDescent="0.25">
      <c r="B60" s="89"/>
      <c r="C60" s="92" t="s">
        <v>100</v>
      </c>
      <c r="E60" s="135">
        <f>COUNTIF('Partie 2 - Liste de pointage'!$D:$D,Listes!$K$5)/SUM(COUNTIF('Partie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0.62264150943396224</v>
      </c>
      <c r="G60" s="136" t="s">
        <v>99</v>
      </c>
      <c r="H60" s="12"/>
      <c r="I60" s="12"/>
      <c r="K60" s="137"/>
    </row>
    <row r="61" spans="1:15" s="56" customFormat="1" ht="16.5" x14ac:dyDescent="0.25">
      <c r="A61" s="12"/>
      <c r="B61" s="56" t="s">
        <v>43</v>
      </c>
      <c r="C61" s="92" t="s">
        <v>101</v>
      </c>
      <c r="E61" s="135">
        <f>COUNTIF('Partie 2 - Liste de pointage'!$D:$D,Listes!$K$6)/SUM(COUNTIF('Partie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0.11320754716981132</v>
      </c>
      <c r="G61" s="136" t="s">
        <v>99</v>
      </c>
      <c r="H61" s="12"/>
      <c r="I61" s="12"/>
      <c r="K61" s="137"/>
    </row>
    <row r="62" spans="1:15" ht="15" customHeight="1" thickBot="1" x14ac:dyDescent="0.3">
      <c r="B62" s="56" t="s">
        <v>43</v>
      </c>
      <c r="C62" s="92" t="s">
        <v>102</v>
      </c>
      <c r="D62" s="56"/>
      <c r="E62" s="135">
        <f>COUNTIF('Partie 2 - Liste de pointage'!$D:$D,Listes!$K$7)/SUM(COUNTIF('Partie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1.8867924528301886E-2</v>
      </c>
      <c r="F62" s="56"/>
      <c r="G62" s="136" t="s">
        <v>99</v>
      </c>
      <c r="K62" s="137"/>
    </row>
    <row r="63" spans="1:15" ht="17.25" thickBot="1" x14ac:dyDescent="0.3">
      <c r="B63" s="56" t="s">
        <v>43</v>
      </c>
      <c r="C63" s="138" t="s">
        <v>103</v>
      </c>
      <c r="D63" s="139"/>
      <c r="E63" s="140"/>
      <c r="F63" s="139"/>
      <c r="G63" s="139"/>
      <c r="H63" s="56"/>
      <c r="I63" s="56"/>
      <c r="O63" s="56"/>
    </row>
    <row r="64" spans="1:15" s="56" customFormat="1" ht="16.5" x14ac:dyDescent="0.25">
      <c r="A64" s="12"/>
      <c r="B64" s="56" t="s">
        <v>43</v>
      </c>
      <c r="C64" s="92" t="s">
        <v>104</v>
      </c>
      <c r="E64" s="243" t="s">
        <v>2305</v>
      </c>
      <c r="G64" s="93"/>
    </row>
    <row r="65" spans="1:9" ht="16.5" x14ac:dyDescent="0.25">
      <c r="C65" s="92" t="s">
        <v>105</v>
      </c>
      <c r="D65" s="56"/>
      <c r="E65" s="243" t="s">
        <v>66</v>
      </c>
      <c r="F65" s="56"/>
      <c r="G65" s="93"/>
    </row>
    <row r="66" spans="1:9" ht="12.75" customHeight="1" x14ac:dyDescent="0.25">
      <c r="C66" s="92" t="s">
        <v>106</v>
      </c>
      <c r="D66" s="56"/>
      <c r="E66" s="308" t="s">
        <v>2306</v>
      </c>
      <c r="F66" s="56"/>
      <c r="G66" s="93"/>
    </row>
    <row r="67" spans="1:9" ht="18.75" customHeight="1" thickBot="1" x14ac:dyDescent="0.3">
      <c r="C67" s="141"/>
      <c r="D67" s="97"/>
      <c r="E67" s="98"/>
      <c r="F67" s="97"/>
      <c r="G67" s="109"/>
      <c r="H67" s="56"/>
      <c r="I67" s="56"/>
    </row>
    <row r="68" spans="1:9" s="56" customFormat="1" ht="17.25" customHeight="1" x14ac:dyDescent="0.25">
      <c r="A68" s="12"/>
      <c r="B68" s="12"/>
      <c r="C68" s="41"/>
      <c r="D68" s="41"/>
      <c r="E68" s="41"/>
      <c r="F68" s="41"/>
      <c r="G68" s="12"/>
      <c r="H68" s="12"/>
      <c r="I68" s="12"/>
    </row>
    <row r="69" spans="1:9" ht="17.25" hidden="1" customHeight="1" thickBot="1" x14ac:dyDescent="0.35">
      <c r="C69" s="353" t="s">
        <v>33</v>
      </c>
      <c r="D69" s="353"/>
      <c r="E69" s="353"/>
      <c r="F69" s="353"/>
      <c r="G69" s="353"/>
    </row>
    <row r="70" spans="1:9" ht="24" hidden="1" customHeight="1" thickBot="1" x14ac:dyDescent="0.35">
      <c r="C70" s="354" t="s">
        <v>34</v>
      </c>
      <c r="D70" s="354"/>
      <c r="E70" s="354"/>
      <c r="F70" s="354"/>
      <c r="G70" s="354"/>
    </row>
    <row r="71" spans="1:9" ht="19.5" hidden="1" customHeight="1" thickBot="1" x14ac:dyDescent="0.35">
      <c r="C71" s="353" t="s">
        <v>35</v>
      </c>
      <c r="D71" s="353"/>
      <c r="E71" s="353"/>
      <c r="F71" s="353"/>
      <c r="G71" s="353"/>
    </row>
    <row r="72" spans="1:9" ht="18.75" hidden="1" customHeight="1" thickBot="1" x14ac:dyDescent="0.35">
      <c r="C72" s="347" t="s">
        <v>36</v>
      </c>
      <c r="D72" s="347"/>
      <c r="E72" s="347"/>
      <c r="F72" s="347"/>
      <c r="G72" s="347"/>
    </row>
    <row r="73" spans="1:9" ht="17.25" thickBot="1" x14ac:dyDescent="0.3">
      <c r="B73" s="56" t="s">
        <v>42</v>
      </c>
      <c r="C73" s="54"/>
      <c r="D73" s="54"/>
      <c r="E73" s="54"/>
      <c r="F73" s="54"/>
      <c r="G73" s="55"/>
      <c r="H73" s="56"/>
      <c r="I73" s="56"/>
    </row>
    <row r="74" spans="1:9" s="56" customFormat="1" ht="16.5" x14ac:dyDescent="0.25">
      <c r="B74" s="56" t="s">
        <v>42</v>
      </c>
      <c r="C74" s="348" t="s">
        <v>107</v>
      </c>
      <c r="D74" s="348"/>
      <c r="E74" s="348"/>
      <c r="F74" s="12"/>
      <c r="G74" s="12"/>
    </row>
    <row r="75" spans="1:9" s="56" customFormat="1" ht="16.5" x14ac:dyDescent="0.25">
      <c r="B75" s="56" t="s">
        <v>42</v>
      </c>
      <c r="C75" s="349" t="s">
        <v>38</v>
      </c>
      <c r="D75" s="349"/>
      <c r="E75" s="349"/>
      <c r="F75" s="12"/>
      <c r="G75" s="12"/>
    </row>
    <row r="76" spans="1:9" ht="16.5" x14ac:dyDescent="0.25">
      <c r="B76" s="56" t="s">
        <v>42</v>
      </c>
      <c r="C76" s="57"/>
      <c r="D76" s="56"/>
      <c r="E76" s="58"/>
      <c r="F76" s="56"/>
      <c r="G76" s="56"/>
    </row>
    <row r="77" spans="1:9" s="56" customFormat="1" ht="16.5" x14ac:dyDescent="0.25">
      <c r="B77" s="56" t="s">
        <v>42</v>
      </c>
      <c r="C77" s="65"/>
      <c r="E77" s="58"/>
    </row>
    <row r="78" spans="1:9" s="56" customFormat="1" ht="16.5" x14ac:dyDescent="0.25">
      <c r="B78" s="56" t="s">
        <v>42</v>
      </c>
      <c r="C78" s="65"/>
      <c r="E78" s="58"/>
    </row>
    <row r="79" spans="1:9" ht="16.5" x14ac:dyDescent="0.25">
      <c r="B79" s="56" t="s">
        <v>42</v>
      </c>
      <c r="C79" s="65"/>
      <c r="D79" s="56"/>
      <c r="E79" s="58"/>
      <c r="F79" s="56"/>
      <c r="G79" s="56"/>
    </row>
    <row r="80" spans="1:9" ht="16.5" x14ac:dyDescent="0.25">
      <c r="B80" s="56" t="s">
        <v>42</v>
      </c>
      <c r="C80" s="65"/>
      <c r="D80" s="56"/>
      <c r="E80" s="58"/>
      <c r="F80" s="56"/>
      <c r="G80" s="56"/>
      <c r="H80" s="56"/>
      <c r="I80" s="56"/>
    </row>
    <row r="81" spans="2:9" ht="16.5" x14ac:dyDescent="0.25">
      <c r="B81" s="56" t="s">
        <v>42</v>
      </c>
      <c r="C81" s="66"/>
      <c r="D81" s="56"/>
      <c r="E81" s="58"/>
      <c r="F81" s="56"/>
      <c r="G81" s="56"/>
      <c r="H81" s="56"/>
      <c r="I81" s="56"/>
    </row>
    <row r="82" spans="2:9" ht="16.5" x14ac:dyDescent="0.25">
      <c r="B82" s="56" t="s">
        <v>42</v>
      </c>
      <c r="C82" s="65"/>
      <c r="D82" s="56"/>
      <c r="E82" s="58"/>
      <c r="F82" s="56"/>
      <c r="G82" s="56"/>
    </row>
    <row r="83" spans="2:9" ht="16.5" x14ac:dyDescent="0.25">
      <c r="B83" s="56" t="s">
        <v>42</v>
      </c>
      <c r="C83" s="65"/>
      <c r="D83" s="56"/>
      <c r="E83" s="58"/>
      <c r="F83" s="56"/>
      <c r="G83" s="56"/>
    </row>
    <row r="84" spans="2:9" ht="16.5" x14ac:dyDescent="0.25">
      <c r="B84" s="56" t="s">
        <v>42</v>
      </c>
      <c r="C84" s="67"/>
      <c r="D84" s="56"/>
      <c r="E84" s="58"/>
      <c r="F84" s="56"/>
      <c r="G84" s="56"/>
    </row>
    <row r="85" spans="2:9" ht="16.5" x14ac:dyDescent="0.25">
      <c r="B85" s="56" t="s">
        <v>42</v>
      </c>
      <c r="C85" s="65"/>
      <c r="D85" s="56"/>
      <c r="E85" s="68"/>
      <c r="F85" s="56"/>
      <c r="G85" s="56"/>
    </row>
    <row r="86" spans="2:9" ht="16.5" x14ac:dyDescent="0.25">
      <c r="B86" s="56" t="s">
        <v>42</v>
      </c>
      <c r="C86" s="69"/>
      <c r="D86" s="56"/>
      <c r="E86" s="58"/>
      <c r="F86" s="56"/>
      <c r="G86" s="56"/>
    </row>
    <row r="87" spans="2:9" ht="16.5" x14ac:dyDescent="0.25">
      <c r="B87" s="56" t="s">
        <v>42</v>
      </c>
      <c r="C87" s="65"/>
      <c r="D87" s="56"/>
      <c r="E87" s="58"/>
      <c r="F87" s="56"/>
      <c r="G87" s="56"/>
    </row>
    <row r="88" spans="2:9" ht="16.5" x14ac:dyDescent="0.25">
      <c r="B88" s="56"/>
      <c r="C88" s="65"/>
      <c r="D88" s="56"/>
      <c r="E88" s="58"/>
      <c r="F88" s="56"/>
      <c r="G88" s="56"/>
    </row>
    <row r="89" spans="2:9" ht="16.5" x14ac:dyDescent="0.25">
      <c r="B89" s="56"/>
      <c r="C89" s="65"/>
      <c r="D89" s="56"/>
      <c r="E89" s="58"/>
      <c r="F89" s="56"/>
      <c r="G89" s="56"/>
    </row>
    <row r="90" spans="2:9" ht="16.5" x14ac:dyDescent="0.25">
      <c r="B90" s="56"/>
      <c r="C90" s="65"/>
      <c r="D90" s="56"/>
      <c r="E90" s="58"/>
      <c r="F90" s="56"/>
      <c r="G90" s="56"/>
    </row>
    <row r="91" spans="2:9" ht="16.5" x14ac:dyDescent="0.25">
      <c r="B91" s="56"/>
      <c r="C91" s="59"/>
      <c r="D91" s="70"/>
      <c r="E91" s="71"/>
      <c r="F91" s="70"/>
      <c r="G91" s="70"/>
    </row>
    <row r="92" spans="2:9" ht="16.5" x14ac:dyDescent="0.25">
      <c r="B92" s="56"/>
      <c r="C92" s="61"/>
      <c r="D92" s="56"/>
      <c r="E92" s="72"/>
      <c r="F92" s="56"/>
      <c r="G92" s="56"/>
    </row>
    <row r="93" spans="2:9" s="56" customFormat="1" ht="16.5" x14ac:dyDescent="0.25">
      <c r="B93" s="59"/>
      <c r="C93" s="61"/>
      <c r="E93" s="72"/>
      <c r="H93" s="12"/>
      <c r="I93" s="12"/>
    </row>
    <row r="94" spans="2:9" ht="16.5" x14ac:dyDescent="0.25">
      <c r="B94" s="56" t="s">
        <v>43</v>
      </c>
      <c r="C94" s="61"/>
      <c r="D94" s="56"/>
      <c r="E94" s="72"/>
      <c r="F94" s="56"/>
      <c r="G94" s="56"/>
    </row>
    <row r="95" spans="2:9" ht="16.5" x14ac:dyDescent="0.25">
      <c r="B95" s="56" t="s">
        <v>43</v>
      </c>
      <c r="C95" s="61"/>
      <c r="D95" s="56"/>
      <c r="E95" s="72"/>
      <c r="F95" s="56"/>
      <c r="G95" s="56"/>
    </row>
    <row r="96" spans="2:9" ht="16.5" x14ac:dyDescent="0.25">
      <c r="B96" s="56" t="s">
        <v>43</v>
      </c>
      <c r="C96" s="59"/>
      <c r="D96" s="70"/>
      <c r="E96" s="71"/>
      <c r="F96" s="70"/>
      <c r="G96" s="70"/>
      <c r="H96" s="56"/>
      <c r="I96" s="56"/>
    </row>
    <row r="97" spans="2:7" ht="16.5" x14ac:dyDescent="0.25">
      <c r="B97" s="56" t="s">
        <v>43</v>
      </c>
      <c r="C97" s="61"/>
      <c r="D97" s="56"/>
      <c r="E97" s="58"/>
      <c r="F97" s="56"/>
      <c r="G97" s="56"/>
    </row>
    <row r="98" spans="2:7" ht="16.5" x14ac:dyDescent="0.25">
      <c r="C98" s="61"/>
      <c r="D98" s="56"/>
      <c r="E98" s="58"/>
      <c r="F98" s="56"/>
      <c r="G98" s="56"/>
    </row>
    <row r="99" spans="2:7" ht="16.5" x14ac:dyDescent="0.25">
      <c r="C99" s="61"/>
      <c r="D99" s="56"/>
      <c r="E99" s="58"/>
      <c r="F99" s="56"/>
      <c r="G99" s="56"/>
    </row>
    <row r="100" spans="2:7" ht="16.5" x14ac:dyDescent="0.25">
      <c r="C100" s="58"/>
      <c r="D100" s="56"/>
      <c r="E100" s="58"/>
      <c r="F100" s="56"/>
      <c r="G100" s="56"/>
    </row>
    <row r="101" spans="2:7" ht="15" customHeight="1" x14ac:dyDescent="0.25">
      <c r="C101" s="41"/>
      <c r="D101" s="41"/>
      <c r="E101" s="41"/>
      <c r="F101" s="41"/>
    </row>
    <row r="102" spans="2:7" ht="15" customHeight="1" x14ac:dyDescent="0.25"/>
    <row r="103" spans="2:7" ht="16.5" x14ac:dyDescent="0.25">
      <c r="C103" s="363"/>
      <c r="D103" s="363"/>
      <c r="E103" s="363"/>
      <c r="F103" s="363"/>
      <c r="G103" s="363"/>
    </row>
    <row r="104" spans="2:7" ht="16.5" x14ac:dyDescent="0.25">
      <c r="C104" s="363"/>
      <c r="D104" s="363"/>
      <c r="E104" s="363"/>
      <c r="F104" s="363"/>
      <c r="G104" s="363"/>
    </row>
    <row r="105" spans="2:7" ht="18.75" customHeight="1" x14ac:dyDescent="0.25">
      <c r="C105" s="363"/>
      <c r="D105" s="363"/>
      <c r="E105" s="363"/>
      <c r="F105" s="363"/>
      <c r="G105" s="363"/>
    </row>
    <row r="106" spans="2:7" ht="16.5" x14ac:dyDescent="0.25">
      <c r="C106" s="363"/>
      <c r="D106" s="363"/>
      <c r="E106" s="363"/>
      <c r="F106" s="363"/>
      <c r="G106" s="363"/>
    </row>
    <row r="107" spans="2:7" ht="16.5" x14ac:dyDescent="0.25">
      <c r="C107" s="41"/>
      <c r="D107" s="41"/>
      <c r="E107" s="41"/>
      <c r="F107" s="41"/>
    </row>
    <row r="108" spans="2:7" ht="16.5" x14ac:dyDescent="0.25">
      <c r="C108" s="349"/>
      <c r="D108" s="349"/>
      <c r="E108" s="349"/>
    </row>
    <row r="109" spans="2:7" ht="16.5" x14ac:dyDescent="0.25">
      <c r="C109" s="349"/>
      <c r="D109" s="349"/>
      <c r="E109" s="349"/>
    </row>
    <row r="110" spans="2:7" ht="16.5" x14ac:dyDescent="0.25"/>
    <row r="111" spans="2:7" ht="16.5" x14ac:dyDescent="0.25"/>
    <row r="112" spans="2:7" ht="16.5" x14ac:dyDescent="0.25"/>
    <row r="113" ht="16.5" x14ac:dyDescent="0.25"/>
    <row r="114" ht="16.5" x14ac:dyDescent="0.25"/>
    <row r="115" ht="16.5" x14ac:dyDescent="0.25"/>
    <row r="116" ht="16.5" x14ac:dyDescent="0.25"/>
    <row r="117" ht="16.5" x14ac:dyDescent="0.25"/>
    <row r="118" ht="16.5" x14ac:dyDescent="0.25"/>
    <row r="119" ht="16.5" x14ac:dyDescent="0.25"/>
    <row r="120" ht="16.5" x14ac:dyDescent="0.25"/>
    <row r="121" ht="16.5" x14ac:dyDescent="0.25"/>
    <row r="122" ht="16.5" x14ac:dyDescent="0.25"/>
    <row r="123" ht="16.5" x14ac:dyDescent="0.25"/>
    <row r="124" ht="16.5" x14ac:dyDescent="0.25"/>
    <row r="125" ht="16.5" x14ac:dyDescent="0.25"/>
    <row r="126" ht="16.5" x14ac:dyDescent="0.25"/>
  </sheetData>
  <sheetProtection selectLockedCells="1"/>
  <dataConsolidate/>
  <mergeCells count="16">
    <mergeCell ref="C10:E10"/>
    <mergeCell ref="C11:E11"/>
    <mergeCell ref="C12:F12"/>
    <mergeCell ref="G10:G13"/>
    <mergeCell ref="C109:E109"/>
    <mergeCell ref="C103:G103"/>
    <mergeCell ref="C104:G104"/>
    <mergeCell ref="C105:G105"/>
    <mergeCell ref="C106:G106"/>
    <mergeCell ref="C108:E108"/>
    <mergeCell ref="C75:E75"/>
    <mergeCell ref="C69:G69"/>
    <mergeCell ref="C70:G70"/>
    <mergeCell ref="C71:G71"/>
    <mergeCell ref="C72:G72"/>
    <mergeCell ref="C74:E74"/>
  </mergeCells>
  <dataValidations xWindow="1029" yWindow="583" count="22">
    <dataValidation allowBlank="1" showInputMessage="1" showErrorMessage="1" promptTitle="URL" prompt="Veuillez insérer l'URL directe vers le document de référence" sqref="G37:G40 E40 E37" xr:uid="{E079451B-F0E4-4AD3-9941-BD41CD0AABAD}"/>
    <dataValidation type="whole" operator="greaterThanOrEqual" allowBlank="1" showInputMessage="1" showErrorMessage="1" errorTitle="Nombre" error="Veuillez saisir uniquement des chiffres dans cette cellule. _x000a__x000a_Si des informations supplémentaires sont appropriées, veuillez les inclure dans les colonnes appropriées à droite." sqref="E48:E49" xr:uid="{9A0805BF-02A1-4F4E-A116-0CA1CECF2F4E}">
      <formula1>1</formula1>
    </dataValidation>
    <dataValidation type="list" allowBlank="1" showInputMessage="1" showErrorMessage="1" errorTitle="Saisie erronée" error="Veuillez choisir parmi les suivants:_x000a_Oui_x000a_Non_x000a_En Partie_x000a_Sans objet_x000a_" promptTitle="Choisissez parmi les suivants" prompt="Oui_x000a_Non_x000a_En Partie_x000a_Sans objet" sqref="E54:E57 E35 E32 E28 E43:E46" xr:uid="{CE425872-3722-4945-9BB9-D513A7D33416}">
      <formula1>Simple_options_list</formula1>
    </dataValidation>
    <dataValidation type="decimal" errorStyle="warning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aux de change/conversion" prompt="Saisir ici le taux de change  d’1 USD dans la devise indiquée ci-dessus._x000a__x000a_Si des informations supplémentaires sont pertinentes, veuillez les noter dans la section commentaires" sqref="E51" xr:uid="{204367ED-FF72-4CE6-B669-BA931B6B6E1D}">
      <formula1>0</formula1>
      <formula2>9999999999999990000</formula2>
    </dataValidation>
    <dataValidation type="whole" allowBlank="1" showInputMessage="1" showErrorMessage="1" errorTitle="Veuillez ne pas remplir" error="Veuillez ne pas remplir manuellement ces celulles" sqref="E59:E62" xr:uid="{BEBC058E-8F61-4C4D-B11D-46041E0B391F}">
      <formula1>10000</formula1>
      <formula2>50000</formula2>
    </dataValidation>
    <dataValidation type="decimal" allowBlank="1" showInputMessage="1" showErrorMessage="1" errorTitle="Veuillez ne pas modifier" sqref="E8:G8" xr:uid="{7976E308-631D-47E9-AC6A-05B221BD22C0}">
      <formula1>10000</formula1>
      <formula2>50000</formula2>
    </dataValidation>
    <dataValidation type="decimal" allowBlank="1" showInputMessage="1" showErrorMessage="1" errorTitle="Veuillez ne pas modifier" error="Veuillez ne pas modifier ces cellules" sqref="C8:D8 C73:E74 F73:G75" xr:uid="{D64B9237-40BB-4A17-AE35-69869BD025B3}">
      <formula1>10000</formula1>
      <formula2>50000</formula2>
    </dataValidation>
    <dataValidation allowBlank="1" showInputMessage="1" showErrorMessage="1" promptTitle="Saisissez la date" prompt="Saisissez la date sous un format spécifique: AAAA-MM-JJ" sqref="E30 E33 E36" xr:uid="{2638DAC4-0C69-40FC-8E12-1AEDE5F75F1D}"/>
    <dataValidation type="textLength" allowBlank="1" showInputMessage="1" showErrorMessage="1" errorTitle="Veuillez ne pas modifier" error="Veuillez ne pas modifier ces cellules" sqref="C66:C67 F15 D18:G19 D15" xr:uid="{AD85E4FE-6EDB-40B6-992E-49A3C54868FD}">
      <formula1>10000</formula1>
      <formula2>50000</formula2>
    </dataValidation>
    <dataValidation type="whole" allowBlank="1" showInputMessage="1" showErrorMessage="1" errorTitle="Veuillez ne pas modifier" error="Veuillez ne pas modifier ces cellules" sqref="G27 G15 E15 C53:C65 C50:C51 G59:G62 C47 C15 C17:C37 C39:C45" xr:uid="{D9F471FE-21F1-4AB1-B7D7-A0A504272613}">
      <formula1>10000</formula1>
      <formula2>50000</formula2>
    </dataValidation>
    <dataValidation type="date" allowBlank="1" showInputMessage="1" showErrorMessage="1" errorTitle="Format incorrect" error="Veuillez révisez les informations selon le format spécifié: AAAA-MM-JJ" promptTitle="Saisissez la date" prompt="Saisissez la date sous un format spécifique: AAAA-MM-JJ" sqref="E25:E26" xr:uid="{57157CBF-9825-4A14-AF31-0E70778760BC}">
      <formula1>36161</formula1>
      <formula2>47848</formula2>
    </dataValidation>
    <dataValidation allowBlank="1" showInputMessage="1" showErrorMessage="1" errorTitle="Invalid entry" error="_x000a_Please choose among the following:_x000a__x000a_Yes_x000a_No_x000a_Partially_x000a_Not applicable" promptTitle="URL" prompt="Veuillez insérer l'URL directe vers le document de référence" sqref="E31" xr:uid="{EB5366FF-C201-4EEC-A204-2EBDC1A5BF09}"/>
    <dataValidation type="list" allowBlank="1" showInputMessage="1" showErrorMessage="1" promptTitle="Type de déclaration" prompt="Veuillez indiquer le type de déclaration, parmi:_x000a__x000a_Divulgation systématique_x000a_Déclaration ITIE_x000a_Non disponible_x000a_Sans objet" sqref="E39" xr:uid="{2A8D8647-49D4-4C5B-BDD9-282385638C13}">
      <formula1>Reporting_options_list</formula1>
    </dataValidation>
    <dataValidation allowBlank="1" showInputMessage="1" showErrorMessage="1" promptTitle="Additional relevant files" prompt="If several files relevant to the report exist, please indicate as such here. If several, please copy this into several rows." sqref="E38" xr:uid="{098DF1B4-53AD-44A6-97D1-85C998D2E5A7}"/>
    <dataValidation type="date" allowBlank="1" showInputMessage="1" showErrorMessage="1" errorTitle="Incorrect format" error="Please revise information according to specified format" promptTitle="EITI Report URL" prompt="Please insert direct URL to EITI Report (or report folder) on National EITI website." sqref="E31" xr:uid="{97F0D63D-31CA-42D0-87E3-C03911A23C9E}">
      <formula1>36161</formula1>
      <formula2>47848</formula2>
    </dataValidation>
    <dataValidation allowBlank="1" showInputMessage="1" showErrorMessage="1" promptTitle="Fichiers de données (CSV, Excel…" prompt="Veuillez insérer l'URL directe dans les fichiers de données accompagnant le rapport sur le site Internet national de l'ITIE. Les fichiers de données f" sqref="E34" xr:uid="{46126CEB-AFCD-41D4-80C8-E999E679D3CE}"/>
    <dataValidation allowBlank="1" showInputMessage="1" showErrorMessage="1" promptTitle="Nom de l'entité" prompt="Veuillez insérer le nom de l'organisation, compagnie, ou agence gouvernementale" sqref="E29" xr:uid="{72F72F30-6E4D-4AB3-82D7-0F699FD184E2}"/>
    <dataValidation allowBlank="1" showInputMessage="1" showErrorMessage="1" promptTitle="URL du rapport ITIE" prompt="Veuillez insérer l'URL directe vers le Rapport ITIE (ou le dossier de rapport) sur le site Internet national de l'ITIE." sqref="E31" xr:uid="{C610838F-B63C-43DF-B40A-3ABE36EBE237}"/>
    <dataValidation type="whole" allowBlank="1" showInputMessage="1" showErrorMessage="1" errorTitle="Veuillez ne pas modifier" error="Veuillez ne pas modifier ces cellules" sqref="C69:G72" xr:uid="{EF7F0EE1-6880-4244-A51B-FE07CEDFFB27}">
      <formula1>444</formula1>
      <formula2>445</formula2>
    </dataValidation>
    <dataValidation allowBlank="1" showInputMessage="1" showErrorMessage="1" errorTitle="Veuillez ne pas modifier" error="Veuillez ne pas modifier ces cellules" sqref="C52 C48:C49 C75:E75" xr:uid="{38E40CE9-FEFE-4F50-A54C-6DD0C626715E}"/>
    <dataValidation type="whole" allowBlank="1" showInputMessage="1" showErrorMessage="1" errorTitle="Veuillez ne pas modifier" error="Veuillez ne pas modifier ces cellules" sqref="C46" xr:uid="{31FC86A6-12C9-412D-92CF-30E961EB243C}">
      <formula1>4</formula1>
      <formula2>5</formula2>
    </dataValidation>
    <dataValidation allowBlank="1" showInputMessage="1" showErrorMessage="1" promptTitle="Autre secteur" prompt="Veuillez indiquer le nom du secteur supplémentaire." sqref="E47" xr:uid="{620E60DC-2F0A-40A2-B5BB-96FCF161EE92}"/>
  </dataValidations>
  <hyperlinks>
    <hyperlink ref="C13" r:id="rId1" display="Si vous avez des questions, veuillez contacter  data@eiti.org" xr:uid="{00000000-0004-0000-0100-000012000000}"/>
    <hyperlink ref="C72:G72" r:id="rId2" display="Give us your feedback or report a conflict in the data! Write to us at  data@eiti.org" xr:uid="{2B1627D8-621C-4FBE-A497-9AFE969943B5}"/>
    <hyperlink ref="G72" r:id="rId3" display="Give us your feedback or report a conflict in the data! Write to us at  data@eiti.org" xr:uid="{6C5FFEFE-FC9C-4AD7-BE65-B9958593063A}"/>
    <hyperlink ref="E72:F72" r:id="rId4" display="Give us your feedback or report a conflict in the data! Write to us at  data@eiti.org" xr:uid="{DBEA8569-8C48-4726-9E9D-319FA97863C5}"/>
    <hyperlink ref="F72" r:id="rId5" display="Give us your feedback or report a conflict in the data! Write to us at  data@eiti.org" xr:uid="{C68DE811-3A82-40E8-AC61-102006E6BA24}"/>
    <hyperlink ref="C69:G69" r:id="rId6" display="Pour plus d’information sur l’ITIE, visitez notre site Internet  https://eiti.org" xr:uid="{128818C6-AB59-4A22-B089-A45A75B06974}"/>
    <hyperlink ref="C70:G70" r:id="rId7" display="Vous voulez en savoir plus sur votre pays ? Vérifiez si votre pays met en œuvre la Norme ITIE en visitant https://eiti.org/countries" xr:uid="{C216B62F-D79D-487C-8AFE-79B07BB1494C}"/>
    <hyperlink ref="C71:G71" r:id="rId8" display="Pour la version la plus récente des modèles de données résumées, consultez https://eiti.org/fr/document/modele-donnees-resumees-itie" xr:uid="{E59D7407-02BD-47A3-AA82-3DC5546201E2}"/>
    <hyperlink ref="C50" r:id="rId9" xr:uid="{00000000-0004-0000-0100-00000C000000}"/>
    <hyperlink ref="C53" r:id="rId10" location="r4-7" xr:uid="{00000000-0004-0000-0100-000011000000}"/>
    <hyperlink ref="C38" r:id="rId11" location="r7-2" xr:uid="{00000000-0004-0000-0100-000013000000}"/>
    <hyperlink ref="E66" r:id="rId12" xr:uid="{1FB5B9E9-9EF4-4505-AAF1-787D870A224C}"/>
    <hyperlink ref="E40" r:id="rId13" xr:uid="{9673F412-1A3D-404C-BCE0-F4C5DBEC82F9}"/>
    <hyperlink ref="E52" r:id="rId14" xr:uid="{2DB5F281-6E2D-4A71-AA7F-4707FEF15329}"/>
    <hyperlink ref="E37" r:id="rId15" xr:uid="{D58FD39C-2DFA-4AAE-9CB6-E36AC4163214}"/>
  </hyperlinks>
  <pageMargins left="0.25" right="0.25" top="0.75" bottom="0.75" header="0.3" footer="0.3"/>
  <pageSetup paperSize="8" fitToHeight="0" orientation="landscape" horizontalDpi="2400" verticalDpi="2400" r:id="rId16"/>
  <drawing r:id="rId17"/>
  <extLst>
    <ext xmlns:x14="http://schemas.microsoft.com/office/spreadsheetml/2009/9/main" uri="{CCE6A557-97BC-4b89-ADB6-D9C93CAAB3DF}">
      <x14:dataValidations xmlns:xm="http://schemas.microsoft.com/office/excel/2006/main" xWindow="1029" yWindow="583" count="3">
        <x14:dataValidation type="list" allowBlank="1" showInputMessage="1" showErrorMessage="1" errorTitle="Code ISO incorrect" error="Veuillez indiquer le code-devise de la monnaie" promptTitle="code-devise de la monnaie" prompt="Saisissez les 3 lettres du code-devise de l’ISO 4217: Si vous hésitez, allez sur le site https://fr.wikipedia.org/wiki/ISO_4217" xr:uid="{12117F88-8650-4682-8675-6A4D8F8764E8}">
          <x14:formula1>
            <xm:f>Listes!$I$11:$I$168</xm:f>
          </x14:formula1>
          <xm:sqref>E50</xm:sqref>
        </x14:dataValidation>
        <x14:dataValidation type="list" allowBlank="1" showInputMessage="1" showErrorMessage="1" errorTitle="Veuillez ne pas modifier" error="Veuillez ne pas modifier ces cellules" xr:uid="{8994437C-F09C-4EA1-BEE4-0C82545E61A6}">
          <x14:formula1>
            <xm:f>'C:\Users\kr65\Downloads\SD\2.0\[Summary Data 2.0 data validation french translation.xlsm]Lists'!#REF!</xm:f>
          </x14:formula1>
          <xm:sqref>E21:E23</xm:sqref>
        </x14:dataValidation>
        <x14:dataValidation type="list" allowBlank="1" showInputMessage="1" showErrorMessage="1" promptTitle="Veuillez choisir parmi le pays" prompt="Veuillez choisir le pays parmi le menu déroulant" xr:uid="{3CD7C332-1644-486C-986B-807741657D5B}">
          <x14:formula1>
            <xm:f>Listes!$A$3:$A$246</xm:f>
          </x14:formula1>
          <xm:sqref>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14"/>
  <sheetViews>
    <sheetView showGridLines="0" topLeftCell="A129" zoomScale="85" zoomScaleNormal="85" workbookViewId="0">
      <selection activeCell="I57" sqref="I57"/>
    </sheetView>
  </sheetViews>
  <sheetFormatPr baseColWidth="10" defaultColWidth="4" defaultRowHeight="24" customHeight="1" x14ac:dyDescent="0.25"/>
  <cols>
    <col min="1" max="1" width="4" style="12"/>
    <col min="2" max="2" width="56.5703125" style="12" customWidth="1"/>
    <col min="3" max="3" width="4" style="12"/>
    <col min="4" max="4" width="61.7109375" style="12" bestFit="1" customWidth="1"/>
    <col min="5" max="5" width="4" style="12"/>
    <col min="6" max="6" width="50.5703125" style="12" customWidth="1"/>
    <col min="7" max="7" width="4" style="12"/>
    <col min="8" max="8" width="53.85546875" style="12" customWidth="1"/>
    <col min="9" max="15" width="4" style="12"/>
    <col min="16" max="16" width="42" style="12" bestFit="1" customWidth="1"/>
    <col min="17" max="16384" width="4" style="12"/>
  </cols>
  <sheetData>
    <row r="1" spans="2:8" ht="15.75" hidden="1" customHeight="1" x14ac:dyDescent="0.25"/>
    <row r="2" spans="2:8" ht="16.5" hidden="1" x14ac:dyDescent="0.25"/>
    <row r="3" spans="2:8" ht="16.5" hidden="1" x14ac:dyDescent="0.25">
      <c r="H3" s="13" t="s">
        <v>44</v>
      </c>
    </row>
    <row r="4" spans="2:8" ht="16.5" hidden="1" x14ac:dyDescent="0.25">
      <c r="H4" s="13">
        <f>Introduction!G4</f>
        <v>45730</v>
      </c>
    </row>
    <row r="5" spans="2:8" ht="16.5" hidden="1" x14ac:dyDescent="0.25"/>
    <row r="6" spans="2:8" ht="16.5" hidden="1" x14ac:dyDescent="0.25"/>
    <row r="7" spans="2:8" ht="16.5" x14ac:dyDescent="0.25"/>
    <row r="8" spans="2:8" ht="16.5" x14ac:dyDescent="0.25">
      <c r="B8" s="142" t="s">
        <v>108</v>
      </c>
      <c r="C8" s="74"/>
      <c r="D8" s="74"/>
      <c r="E8" s="74"/>
      <c r="F8" s="74"/>
      <c r="G8" s="74"/>
      <c r="H8" s="74"/>
    </row>
    <row r="9" spans="2:8" ht="21" x14ac:dyDescent="0.25">
      <c r="B9" s="73" t="s">
        <v>46</v>
      </c>
      <c r="C9" s="74"/>
      <c r="D9" s="74"/>
      <c r="E9" s="74"/>
      <c r="F9" s="73"/>
      <c r="G9" s="74"/>
      <c r="H9" s="74"/>
    </row>
    <row r="10" spans="2:8" ht="17.100000000000001" customHeight="1" x14ac:dyDescent="0.25">
      <c r="B10" s="362" t="s">
        <v>109</v>
      </c>
      <c r="C10" s="362"/>
      <c r="D10" s="362"/>
      <c r="E10" s="362"/>
      <c r="F10" s="362"/>
      <c r="G10" s="362"/>
      <c r="H10" s="362"/>
    </row>
    <row r="11" spans="2:8" ht="51.95" customHeight="1" x14ac:dyDescent="0.25">
      <c r="B11" s="361" t="s">
        <v>110</v>
      </c>
      <c r="C11" s="361"/>
      <c r="D11" s="361"/>
      <c r="E11" s="361"/>
      <c r="F11" s="362"/>
      <c r="G11" s="362"/>
      <c r="H11" s="362"/>
    </row>
    <row r="12" spans="2:8" ht="36.6" customHeight="1" x14ac:dyDescent="0.25">
      <c r="B12" s="361" t="s">
        <v>111</v>
      </c>
      <c r="C12" s="361"/>
      <c r="D12" s="361"/>
      <c r="E12" s="361"/>
      <c r="F12" s="362"/>
      <c r="G12" s="362"/>
      <c r="H12" s="362"/>
    </row>
    <row r="13" spans="2:8" ht="39" customHeight="1" x14ac:dyDescent="0.25">
      <c r="B13" s="361" t="s">
        <v>112</v>
      </c>
      <c r="C13" s="361"/>
      <c r="D13" s="361"/>
      <c r="E13" s="361"/>
      <c r="F13" s="362"/>
      <c r="G13" s="362"/>
      <c r="H13" s="362"/>
    </row>
    <row r="14" spans="2:8" ht="17.100000000000001" customHeight="1" x14ac:dyDescent="0.25">
      <c r="B14" s="361" t="s">
        <v>113</v>
      </c>
      <c r="C14" s="361"/>
      <c r="D14" s="361"/>
      <c r="E14" s="361"/>
      <c r="F14" s="362"/>
      <c r="G14" s="362"/>
      <c r="H14" s="362"/>
    </row>
    <row r="15" spans="2:8" ht="15" customHeight="1" x14ac:dyDescent="0.3">
      <c r="B15" s="366" t="s">
        <v>114</v>
      </c>
      <c r="C15" s="367"/>
      <c r="D15" s="367"/>
      <c r="E15" s="367"/>
      <c r="F15" s="367"/>
      <c r="G15" s="367"/>
      <c r="H15" s="367"/>
    </row>
    <row r="16" spans="2:8" ht="15" customHeight="1" x14ac:dyDescent="0.3">
      <c r="E16" s="77"/>
      <c r="F16" s="77"/>
      <c r="G16" s="77"/>
      <c r="H16" s="77"/>
    </row>
    <row r="17" spans="2:8" ht="39" customHeight="1" x14ac:dyDescent="0.25">
      <c r="B17" s="242" t="s">
        <v>19</v>
      </c>
      <c r="D17" s="143" t="s">
        <v>115</v>
      </c>
      <c r="F17" s="144" t="s">
        <v>116</v>
      </c>
      <c r="G17" s="56"/>
      <c r="H17" s="56"/>
    </row>
    <row r="18" spans="2:8" ht="16.5" x14ac:dyDescent="0.25"/>
    <row r="19" spans="2:8" x14ac:dyDescent="0.25">
      <c r="B19" s="145" t="s">
        <v>117</v>
      </c>
      <c r="D19" s="146"/>
      <c r="F19" s="146"/>
    </row>
    <row r="20" spans="2:8" ht="16.5" x14ac:dyDescent="0.25">
      <c r="B20" s="58" t="s">
        <v>118</v>
      </c>
      <c r="D20" s="58"/>
      <c r="F20" s="58"/>
    </row>
    <row r="21" spans="2:8" ht="16.5" x14ac:dyDescent="0.25">
      <c r="B21" s="60"/>
      <c r="D21" s="147"/>
      <c r="F21" s="147"/>
    </row>
    <row r="22" spans="2:8" ht="18.95" customHeight="1" x14ac:dyDescent="0.25">
      <c r="B22" s="148" t="s">
        <v>119</v>
      </c>
      <c r="C22" s="149"/>
      <c r="D22" s="148" t="s">
        <v>120</v>
      </c>
      <c r="E22" s="149"/>
      <c r="F22" s="148" t="s">
        <v>121</v>
      </c>
      <c r="G22" s="149"/>
      <c r="H22" s="150" t="s">
        <v>122</v>
      </c>
    </row>
    <row r="23" spans="2:8" ht="18.95" customHeight="1" x14ac:dyDescent="0.25">
      <c r="B23" s="151" t="s">
        <v>123</v>
      </c>
      <c r="C23" s="111"/>
      <c r="D23" s="152"/>
      <c r="E23" s="111"/>
      <c r="F23" s="152"/>
      <c r="G23" s="111"/>
      <c r="H23" s="153"/>
    </row>
    <row r="24" spans="2:8" ht="16.5" x14ac:dyDescent="0.25">
      <c r="B24" s="154" t="s">
        <v>124</v>
      </c>
      <c r="C24" s="111"/>
      <c r="D24" s="155"/>
      <c r="E24" s="111"/>
      <c r="F24" s="155"/>
      <c r="G24" s="111"/>
      <c r="H24" s="156"/>
    </row>
    <row r="25" spans="2:8" ht="16.5" x14ac:dyDescent="0.25">
      <c r="B25" s="157" t="s">
        <v>125</v>
      </c>
      <c r="C25" s="111"/>
      <c r="D25" s="250" t="s">
        <v>126</v>
      </c>
      <c r="E25" s="111"/>
      <c r="F25" s="314" t="s">
        <v>2314</v>
      </c>
      <c r="G25" s="111"/>
      <c r="H25" s="156"/>
    </row>
    <row r="26" spans="2:8" ht="16.5" x14ac:dyDescent="0.25">
      <c r="B26" s="157" t="s">
        <v>127</v>
      </c>
      <c r="C26" s="111"/>
      <c r="D26" s="250" t="s">
        <v>128</v>
      </c>
      <c r="E26" s="111"/>
      <c r="F26" s="250" t="s">
        <v>2294</v>
      </c>
      <c r="G26" s="111"/>
      <c r="H26" s="156"/>
    </row>
    <row r="27" spans="2:8" ht="16.5" x14ac:dyDescent="0.25">
      <c r="B27" s="157" t="s">
        <v>129</v>
      </c>
      <c r="C27" s="111"/>
      <c r="D27" s="250" t="s">
        <v>128</v>
      </c>
      <c r="E27" s="111"/>
      <c r="F27" s="250" t="s">
        <v>2294</v>
      </c>
      <c r="G27" s="111"/>
      <c r="H27" s="156"/>
    </row>
    <row r="28" spans="2:8" ht="16.5" x14ac:dyDescent="0.25">
      <c r="B28" s="158" t="s">
        <v>130</v>
      </c>
      <c r="C28" s="111"/>
      <c r="D28" s="250" t="s">
        <v>128</v>
      </c>
      <c r="E28" s="111"/>
      <c r="F28" s="250" t="s">
        <v>2294</v>
      </c>
      <c r="G28" s="111"/>
      <c r="H28" s="159"/>
    </row>
    <row r="29" spans="2:8" ht="15" customHeight="1" x14ac:dyDescent="0.25">
      <c r="B29" s="160"/>
      <c r="C29" s="111"/>
      <c r="D29" s="161"/>
      <c r="E29" s="111"/>
      <c r="F29" s="161"/>
      <c r="G29" s="111"/>
      <c r="H29" s="111"/>
    </row>
    <row r="30" spans="2:8" ht="16.5" x14ac:dyDescent="0.25">
      <c r="B30" s="151" t="s">
        <v>131</v>
      </c>
      <c r="C30" s="111"/>
      <c r="D30" s="152"/>
      <c r="E30" s="111"/>
      <c r="F30" s="152"/>
      <c r="G30" s="111"/>
      <c r="H30" s="153"/>
    </row>
    <row r="31" spans="2:8" ht="16.5" x14ac:dyDescent="0.25">
      <c r="B31" s="154" t="s">
        <v>124</v>
      </c>
      <c r="C31" s="111"/>
      <c r="D31" s="155"/>
      <c r="E31" s="111"/>
      <c r="F31" s="155"/>
      <c r="G31" s="111"/>
      <c r="H31" s="156"/>
    </row>
    <row r="32" spans="2:8" ht="16.5" x14ac:dyDescent="0.25">
      <c r="B32" s="157" t="s">
        <v>132</v>
      </c>
      <c r="C32" s="111"/>
      <c r="D32" s="250" t="s">
        <v>128</v>
      </c>
      <c r="E32" s="111"/>
      <c r="F32" s="369" t="s">
        <v>2295</v>
      </c>
      <c r="G32" s="111"/>
      <c r="H32" s="156"/>
    </row>
    <row r="33" spans="1:8" ht="16.5" x14ac:dyDescent="0.25">
      <c r="A33" s="162"/>
      <c r="B33" s="163" t="s">
        <v>133</v>
      </c>
      <c r="C33" s="164"/>
      <c r="D33" s="250" t="s">
        <v>128</v>
      </c>
      <c r="E33" s="111"/>
      <c r="F33" s="369"/>
      <c r="G33" s="111"/>
      <c r="H33" s="156"/>
    </row>
    <row r="34" spans="1:8" ht="16.5" x14ac:dyDescent="0.25">
      <c r="B34" s="157" t="s">
        <v>134</v>
      </c>
      <c r="C34" s="111"/>
      <c r="D34" s="250" t="s">
        <v>128</v>
      </c>
      <c r="E34" s="111"/>
      <c r="F34" s="369"/>
      <c r="G34" s="111"/>
      <c r="H34" s="156"/>
    </row>
    <row r="35" spans="1:8" ht="16.5" x14ac:dyDescent="0.25">
      <c r="B35" s="165" t="s">
        <v>133</v>
      </c>
      <c r="C35" s="164"/>
      <c r="D35" s="250" t="s">
        <v>128</v>
      </c>
      <c r="E35" s="111"/>
      <c r="F35" s="369"/>
      <c r="G35" s="111"/>
      <c r="H35" s="156"/>
    </row>
    <row r="36" spans="1:8" ht="16.5" x14ac:dyDescent="0.25">
      <c r="B36" s="157" t="s">
        <v>135</v>
      </c>
      <c r="C36" s="111"/>
      <c r="D36" s="250" t="s">
        <v>128</v>
      </c>
      <c r="E36" s="111"/>
      <c r="F36" s="369"/>
      <c r="G36" s="111"/>
      <c r="H36" s="156"/>
    </row>
    <row r="37" spans="1:8" ht="16.5" x14ac:dyDescent="0.25">
      <c r="B37" s="166" t="s">
        <v>136</v>
      </c>
      <c r="C37" s="164"/>
      <c r="D37" s="250" t="s">
        <v>2315</v>
      </c>
      <c r="E37" s="111"/>
      <c r="F37" s="250"/>
      <c r="G37" s="111"/>
      <c r="H37" s="156"/>
    </row>
    <row r="38" spans="1:8" ht="16.5" x14ac:dyDescent="0.25">
      <c r="B38" s="167"/>
      <c r="C38" s="111"/>
      <c r="D38" s="161"/>
      <c r="E38" s="111"/>
      <c r="F38" s="161"/>
      <c r="G38" s="111"/>
      <c r="H38" s="168"/>
    </row>
    <row r="39" spans="1:8" ht="16.5" x14ac:dyDescent="0.25">
      <c r="B39" s="151" t="s">
        <v>137</v>
      </c>
      <c r="C39" s="111"/>
      <c r="D39" s="169"/>
      <c r="E39" s="111"/>
      <c r="F39" s="169"/>
      <c r="G39" s="111"/>
      <c r="H39" s="153"/>
    </row>
    <row r="40" spans="1:8" ht="16.5" x14ac:dyDescent="0.25">
      <c r="B40" s="154" t="s">
        <v>138</v>
      </c>
      <c r="C40" s="111"/>
      <c r="D40" s="250" t="s">
        <v>126</v>
      </c>
      <c r="E40" s="111"/>
      <c r="F40" s="314" t="s">
        <v>2317</v>
      </c>
      <c r="G40" s="111"/>
      <c r="H40" s="156" t="s">
        <v>2316</v>
      </c>
    </row>
    <row r="41" spans="1:8" ht="16.5" x14ac:dyDescent="0.25">
      <c r="B41" s="154" t="s">
        <v>139</v>
      </c>
      <c r="C41" s="111"/>
      <c r="D41" s="250" t="s">
        <v>101</v>
      </c>
      <c r="E41" s="111"/>
      <c r="F41" s="250"/>
      <c r="G41" s="111"/>
      <c r="H41" s="156"/>
    </row>
    <row r="42" spans="1:8" ht="28.5" x14ac:dyDescent="0.25">
      <c r="B42" s="170" t="s">
        <v>141</v>
      </c>
      <c r="C42" s="111"/>
      <c r="D42" s="250" t="s">
        <v>101</v>
      </c>
      <c r="E42" s="111"/>
      <c r="F42" s="250"/>
      <c r="G42" s="111"/>
      <c r="H42" s="159"/>
    </row>
    <row r="43" spans="1:8" ht="16.5" x14ac:dyDescent="0.25">
      <c r="B43" s="160"/>
      <c r="C43" s="111"/>
      <c r="D43" s="161"/>
      <c r="E43" s="111"/>
      <c r="F43" s="161"/>
      <c r="G43" s="111"/>
      <c r="H43" s="111"/>
    </row>
    <row r="44" spans="1:8" ht="16.5" x14ac:dyDescent="0.25">
      <c r="B44" s="151" t="s">
        <v>142</v>
      </c>
      <c r="C44" s="111"/>
      <c r="D44" s="169"/>
      <c r="E44" s="111"/>
      <c r="F44" s="169"/>
      <c r="G44" s="111"/>
      <c r="H44" s="153"/>
    </row>
    <row r="45" spans="1:8" ht="16.5" x14ac:dyDescent="0.25">
      <c r="B45" s="154" t="s">
        <v>143</v>
      </c>
      <c r="C45" s="111"/>
      <c r="D45" s="250" t="s">
        <v>128</v>
      </c>
      <c r="E45" s="111"/>
      <c r="F45" s="250" t="s">
        <v>2296</v>
      </c>
      <c r="G45" s="111"/>
      <c r="H45" s="156"/>
    </row>
    <row r="46" spans="1:8" ht="28.5" x14ac:dyDescent="0.25">
      <c r="B46" s="157" t="s">
        <v>144</v>
      </c>
      <c r="C46" s="111"/>
      <c r="D46" s="250" t="s">
        <v>126</v>
      </c>
      <c r="E46" s="111"/>
      <c r="F46" s="314" t="s">
        <v>2318</v>
      </c>
      <c r="G46" s="111"/>
      <c r="H46" s="156"/>
    </row>
    <row r="47" spans="1:8" ht="28.5" x14ac:dyDescent="0.25">
      <c r="B47" s="154" t="s">
        <v>145</v>
      </c>
      <c r="C47" s="111"/>
      <c r="D47" s="250" t="s">
        <v>126</v>
      </c>
      <c r="E47" s="111"/>
      <c r="F47" s="314" t="s">
        <v>2318</v>
      </c>
      <c r="G47" s="111"/>
      <c r="H47" s="156"/>
    </row>
    <row r="48" spans="1:8" ht="16.5" x14ac:dyDescent="0.25">
      <c r="B48" s="154" t="s">
        <v>146</v>
      </c>
      <c r="C48" s="111"/>
      <c r="D48" s="250" t="s">
        <v>101</v>
      </c>
      <c r="E48" s="111"/>
      <c r="F48" s="289" t="s">
        <v>2319</v>
      </c>
      <c r="G48" s="111"/>
      <c r="H48" s="156"/>
    </row>
    <row r="49" spans="2:8" ht="28.5" x14ac:dyDescent="0.25">
      <c r="B49" s="170" t="s">
        <v>147</v>
      </c>
      <c r="C49" s="111"/>
      <c r="D49" s="250" t="s">
        <v>101</v>
      </c>
      <c r="E49" s="111"/>
      <c r="F49" s="289" t="s">
        <v>2319</v>
      </c>
      <c r="G49" s="111"/>
      <c r="H49" s="159"/>
    </row>
    <row r="50" spans="2:8" ht="16.5" x14ac:dyDescent="0.25">
      <c r="B50" s="160"/>
      <c r="C50" s="111"/>
      <c r="D50" s="161"/>
      <c r="E50" s="111"/>
      <c r="F50" s="161"/>
      <c r="G50" s="111"/>
      <c r="H50" s="111"/>
    </row>
    <row r="51" spans="2:8" ht="16.5" x14ac:dyDescent="0.25">
      <c r="B51" s="151" t="s">
        <v>148</v>
      </c>
      <c r="C51" s="111"/>
      <c r="D51" s="171"/>
      <c r="E51" s="111"/>
      <c r="F51" s="171"/>
      <c r="G51" s="111"/>
      <c r="H51" s="153"/>
    </row>
    <row r="52" spans="2:8" ht="16.5" x14ac:dyDescent="0.25">
      <c r="B52" s="154" t="s">
        <v>149</v>
      </c>
      <c r="C52" s="111"/>
      <c r="D52" s="250" t="s">
        <v>128</v>
      </c>
      <c r="E52" s="111"/>
      <c r="F52" s="250" t="s">
        <v>2297</v>
      </c>
      <c r="G52" s="111"/>
      <c r="H52" s="156"/>
    </row>
    <row r="53" spans="2:8" ht="16.5" x14ac:dyDescent="0.25">
      <c r="B53" s="157" t="s">
        <v>150</v>
      </c>
      <c r="C53" s="111"/>
      <c r="D53" s="250" t="s">
        <v>126</v>
      </c>
      <c r="E53" s="111"/>
      <c r="F53" s="314" t="s">
        <v>2320</v>
      </c>
      <c r="G53" s="111"/>
      <c r="H53" s="370" t="s">
        <v>2782</v>
      </c>
    </row>
    <row r="54" spans="2:8" ht="16.5" x14ac:dyDescent="0.25">
      <c r="B54" s="172" t="s">
        <v>151</v>
      </c>
      <c r="C54" s="111"/>
      <c r="D54" s="251" t="s">
        <v>2321</v>
      </c>
      <c r="E54" s="111"/>
      <c r="F54" s="314" t="s">
        <v>2320</v>
      </c>
      <c r="G54" s="111"/>
      <c r="H54" s="371"/>
    </row>
    <row r="55" spans="2:8" ht="16.5" x14ac:dyDescent="0.25">
      <c r="B55" s="160"/>
      <c r="C55" s="111"/>
      <c r="D55" s="161"/>
      <c r="E55" s="111"/>
      <c r="F55" s="161"/>
      <c r="G55" s="111"/>
      <c r="H55" s="111"/>
    </row>
    <row r="56" spans="2:8" ht="16.5" x14ac:dyDescent="0.25">
      <c r="B56" s="151" t="s">
        <v>152</v>
      </c>
      <c r="C56" s="111"/>
      <c r="D56" s="171"/>
      <c r="E56" s="111"/>
      <c r="F56" s="171"/>
      <c r="G56" s="111"/>
      <c r="H56" s="153"/>
    </row>
    <row r="57" spans="2:8" ht="28.5" x14ac:dyDescent="0.25">
      <c r="B57" s="173" t="s">
        <v>153</v>
      </c>
      <c r="C57" s="111"/>
      <c r="D57" s="250" t="s">
        <v>128</v>
      </c>
      <c r="E57" s="111"/>
      <c r="F57" s="291" t="s">
        <v>2307</v>
      </c>
      <c r="G57" s="111"/>
      <c r="H57" s="292"/>
    </row>
    <row r="58" spans="2:8" ht="42.75" x14ac:dyDescent="0.25">
      <c r="B58" s="174" t="s">
        <v>154</v>
      </c>
      <c r="C58" s="111"/>
      <c r="D58" s="250" t="s">
        <v>128</v>
      </c>
      <c r="E58" s="111"/>
      <c r="F58" s="250" t="s">
        <v>2308</v>
      </c>
      <c r="G58" s="111"/>
      <c r="H58" s="292"/>
    </row>
    <row r="59" spans="2:8" ht="28.5" x14ac:dyDescent="0.25">
      <c r="B59" s="175" t="s">
        <v>155</v>
      </c>
      <c r="C59" s="111"/>
      <c r="D59" s="252" t="s">
        <v>128</v>
      </c>
      <c r="E59" s="111"/>
      <c r="F59" s="252" t="s">
        <v>2322</v>
      </c>
      <c r="G59" s="111"/>
      <c r="H59" s="159"/>
    </row>
    <row r="60" spans="2:8" ht="16.5" x14ac:dyDescent="0.25">
      <c r="B60" s="160"/>
      <c r="C60" s="111"/>
      <c r="D60" s="161"/>
      <c r="E60" s="111"/>
      <c r="F60" s="161"/>
      <c r="G60" s="111"/>
      <c r="H60" s="111"/>
    </row>
    <row r="61" spans="2:8" ht="16.5" x14ac:dyDescent="0.25">
      <c r="B61" s="151" t="s">
        <v>156</v>
      </c>
      <c r="C61" s="111"/>
      <c r="D61" s="171"/>
      <c r="E61" s="111"/>
      <c r="F61" s="171"/>
      <c r="G61" s="111"/>
      <c r="H61" s="153"/>
    </row>
    <row r="62" spans="2:8" ht="28.5" x14ac:dyDescent="0.25">
      <c r="B62" s="170" t="s">
        <v>157</v>
      </c>
      <c r="C62" s="111"/>
      <c r="D62" s="250" t="s">
        <v>128</v>
      </c>
      <c r="E62" s="111"/>
      <c r="F62" s="250" t="s">
        <v>2298</v>
      </c>
      <c r="G62" s="111"/>
      <c r="H62" s="159"/>
    </row>
    <row r="63" spans="2:8" ht="16.5" x14ac:dyDescent="0.25">
      <c r="B63" s="160"/>
      <c r="C63" s="111"/>
      <c r="D63" s="161"/>
      <c r="E63" s="111"/>
      <c r="F63" s="161"/>
      <c r="G63" s="111"/>
      <c r="H63" s="111"/>
    </row>
    <row r="64" spans="2:8" ht="16.5" x14ac:dyDescent="0.25">
      <c r="B64" s="151" t="s">
        <v>159</v>
      </c>
      <c r="C64" s="111"/>
      <c r="D64" s="171"/>
      <c r="E64" s="111"/>
      <c r="F64" s="171"/>
      <c r="G64" s="111"/>
      <c r="H64" s="153"/>
    </row>
    <row r="65" spans="2:8" ht="16.5" x14ac:dyDescent="0.25">
      <c r="B65" s="277" t="s">
        <v>160</v>
      </c>
      <c r="C65" s="111"/>
      <c r="D65" s="276"/>
      <c r="E65" s="111"/>
      <c r="F65" s="276"/>
      <c r="G65" s="111"/>
      <c r="H65" s="156"/>
    </row>
    <row r="66" spans="2:8" ht="16.5" x14ac:dyDescent="0.25">
      <c r="B66" s="173" t="s">
        <v>161</v>
      </c>
      <c r="C66" s="111"/>
      <c r="D66" s="250" t="s">
        <v>128</v>
      </c>
      <c r="E66" s="111"/>
      <c r="F66" s="250" t="s">
        <v>2299</v>
      </c>
      <c r="G66" s="111"/>
      <c r="H66" s="156"/>
    </row>
    <row r="67" spans="2:8" ht="16.5" customHeight="1" x14ac:dyDescent="0.25">
      <c r="B67" s="173" t="s">
        <v>163</v>
      </c>
      <c r="C67" s="111"/>
      <c r="D67" s="250" t="s">
        <v>128</v>
      </c>
      <c r="E67" s="111"/>
      <c r="F67" s="250" t="s">
        <v>2299</v>
      </c>
      <c r="G67" s="111"/>
      <c r="H67" s="156"/>
    </row>
    <row r="68" spans="2:8" ht="16.5" x14ac:dyDescent="0.25">
      <c r="B68" s="275" t="s">
        <v>166</v>
      </c>
      <c r="C68" s="111"/>
      <c r="D68" s="288">
        <v>57.35</v>
      </c>
      <c r="E68" s="111"/>
      <c r="F68" s="250" t="s">
        <v>167</v>
      </c>
      <c r="G68" s="111"/>
      <c r="H68" s="156"/>
    </row>
    <row r="69" spans="2:8" ht="42.75" x14ac:dyDescent="0.25">
      <c r="B69" s="174" t="str">
        <f>LEFT(B68,SEARCH(",",B68))&amp;" valeur"</f>
        <v>Or (7108), valeur</v>
      </c>
      <c r="C69" s="111"/>
      <c r="D69" s="289">
        <v>2161750463.2341208</v>
      </c>
      <c r="E69" s="111"/>
      <c r="F69" s="250" t="s">
        <v>724</v>
      </c>
      <c r="G69" s="111"/>
      <c r="H69" s="292" t="s">
        <v>2798</v>
      </c>
    </row>
    <row r="70" spans="2:8" ht="16.5" x14ac:dyDescent="0.25">
      <c r="B70" s="275" t="s">
        <v>441</v>
      </c>
      <c r="C70" s="111"/>
      <c r="D70" s="288">
        <v>7.89</v>
      </c>
      <c r="E70" s="111"/>
      <c r="F70" s="250" t="s">
        <v>167</v>
      </c>
      <c r="G70" s="111"/>
      <c r="H70" s="156"/>
    </row>
    <row r="71" spans="2:8" ht="42.75" x14ac:dyDescent="0.25">
      <c r="B71" s="174" t="str">
        <f>LEFT(B70,SEARCH(",",B70))&amp;" valeur"</f>
        <v>Argent (7106), valeur</v>
      </c>
      <c r="C71" s="111"/>
      <c r="D71" s="289">
        <v>3544182.3464800003</v>
      </c>
      <c r="E71" s="111"/>
      <c r="F71" s="250" t="s">
        <v>724</v>
      </c>
      <c r="G71" s="111"/>
      <c r="H71" s="292" t="s">
        <v>2798</v>
      </c>
    </row>
    <row r="72" spans="2:8" ht="16.5" x14ac:dyDescent="0.25">
      <c r="B72" s="275" t="s">
        <v>1036</v>
      </c>
      <c r="C72" s="111"/>
      <c r="D72" s="289">
        <v>138.05000000000001</v>
      </c>
      <c r="E72" s="111"/>
      <c r="F72" s="250" t="s">
        <v>167</v>
      </c>
      <c r="G72" s="111"/>
      <c r="H72" s="156"/>
    </row>
    <row r="73" spans="2:8" ht="16.5" x14ac:dyDescent="0.25">
      <c r="B73" s="174" t="str">
        <f>LEFT(B72,SEARCH(",",B72))&amp;" valeur"</f>
        <v>Phosphates de calcium naturels (2510), valeur</v>
      </c>
      <c r="C73" s="111"/>
      <c r="D73" s="289">
        <v>30373845</v>
      </c>
      <c r="E73" s="111"/>
      <c r="F73" s="250" t="s">
        <v>724</v>
      </c>
      <c r="G73" s="111"/>
      <c r="H73" s="156" t="s">
        <v>2799</v>
      </c>
    </row>
    <row r="74" spans="2:8" ht="16.5" x14ac:dyDescent="0.25">
      <c r="B74" s="275" t="s">
        <v>857</v>
      </c>
      <c r="C74" s="111"/>
      <c r="D74" s="289">
        <v>713231.13</v>
      </c>
      <c r="E74" s="111"/>
      <c r="F74" s="250" t="s">
        <v>169</v>
      </c>
      <c r="G74" s="111"/>
      <c r="H74" s="156"/>
    </row>
    <row r="75" spans="2:8" ht="42.75" x14ac:dyDescent="0.25">
      <c r="B75" s="174" t="str">
        <f>LEFT(B74,SEARCH(",",B74))&amp;" valeur"</f>
        <v>Granite (2516), valeur</v>
      </c>
      <c r="C75" s="111"/>
      <c r="D75" s="289">
        <v>285292452</v>
      </c>
      <c r="E75" s="111"/>
      <c r="F75" s="250" t="s">
        <v>724</v>
      </c>
      <c r="G75" s="111"/>
      <c r="H75" s="292" t="s">
        <v>2798</v>
      </c>
    </row>
    <row r="76" spans="2:8" ht="16.5" x14ac:dyDescent="0.25">
      <c r="B76" s="275" t="s">
        <v>564</v>
      </c>
      <c r="C76" s="111"/>
      <c r="D76" s="289">
        <v>237891.51</v>
      </c>
      <c r="E76" s="111"/>
      <c r="F76" s="250" t="s">
        <v>169</v>
      </c>
      <c r="G76" s="111"/>
      <c r="H76" s="156"/>
    </row>
    <row r="77" spans="2:8" ht="42.75" x14ac:dyDescent="0.25">
      <c r="B77" s="174" t="str">
        <f>LEFT(B76,SEARCH(",",B76))&amp;" valeur"</f>
        <v>Calcaire (2521), valeur</v>
      </c>
      <c r="C77" s="111"/>
      <c r="D77" s="289">
        <v>237891510</v>
      </c>
      <c r="E77" s="111"/>
      <c r="F77" s="250" t="s">
        <v>724</v>
      </c>
      <c r="G77" s="111"/>
      <c r="H77" s="292" t="s">
        <v>2798</v>
      </c>
    </row>
    <row r="78" spans="2:8" ht="16.5" x14ac:dyDescent="0.25">
      <c r="B78" s="275" t="s">
        <v>1097</v>
      </c>
      <c r="C78" s="111"/>
      <c r="D78" s="289">
        <v>25846.07</v>
      </c>
      <c r="E78" s="111"/>
      <c r="F78" s="250" t="s">
        <v>169</v>
      </c>
      <c r="G78" s="111"/>
      <c r="H78" s="156"/>
    </row>
    <row r="79" spans="2:8" ht="42.75" x14ac:dyDescent="0.25">
      <c r="B79" s="174" t="str">
        <f>LEFT(B78,SEARCH(",",B78))&amp;" valeur"</f>
        <v>Sables naturels (2505), valeur</v>
      </c>
      <c r="C79" s="111"/>
      <c r="D79" s="289">
        <v>5072670</v>
      </c>
      <c r="E79" s="111"/>
      <c r="F79" s="250" t="s">
        <v>724</v>
      </c>
      <c r="G79" s="111"/>
      <c r="H79" s="292" t="s">
        <v>2798</v>
      </c>
    </row>
    <row r="80" spans="2:8" ht="16.5" x14ac:dyDescent="0.25">
      <c r="B80" s="275" t="s">
        <v>168</v>
      </c>
      <c r="C80" s="111"/>
      <c r="D80" s="289">
        <v>84310.1</v>
      </c>
      <c r="E80" s="111"/>
      <c r="F80" s="250" t="s">
        <v>169</v>
      </c>
      <c r="G80" s="111"/>
      <c r="H80" s="156" t="s">
        <v>2323</v>
      </c>
    </row>
    <row r="81" spans="2:8" ht="42.75" x14ac:dyDescent="0.25">
      <c r="B81" s="174" t="str">
        <f>LEFT(B80,SEARCH(",",B80))&amp;" valeur"</f>
        <v>Autres (2617), valeur</v>
      </c>
      <c r="C81" s="111"/>
      <c r="D81" s="289">
        <v>42155050</v>
      </c>
      <c r="E81" s="111"/>
      <c r="F81" s="250" t="s">
        <v>724</v>
      </c>
      <c r="G81" s="111"/>
      <c r="H81" s="292" t="s">
        <v>2798</v>
      </c>
    </row>
    <row r="82" spans="2:8" ht="16.5" x14ac:dyDescent="0.25">
      <c r="B82" s="275" t="s">
        <v>168</v>
      </c>
      <c r="C82" s="111"/>
      <c r="D82" s="289">
        <v>78303.13</v>
      </c>
      <c r="E82" s="111"/>
      <c r="F82" s="250" t="s">
        <v>169</v>
      </c>
      <c r="G82" s="111"/>
      <c r="H82" s="156" t="s">
        <v>2324</v>
      </c>
    </row>
    <row r="83" spans="2:8" ht="42.75" x14ac:dyDescent="0.25">
      <c r="B83" s="175" t="str">
        <f>LEFT(B82,SEARCH(",",B82))&amp;" valeur"</f>
        <v>Autres (2617), valeur</v>
      </c>
      <c r="C83" s="111"/>
      <c r="D83" s="293">
        <v>31321252</v>
      </c>
      <c r="E83" s="111"/>
      <c r="F83" s="293" t="s">
        <v>724</v>
      </c>
      <c r="G83" s="111"/>
      <c r="H83" s="309" t="s">
        <v>2798</v>
      </c>
    </row>
    <row r="84" spans="2:8" ht="16.5" x14ac:dyDescent="0.25">
      <c r="B84" s="160"/>
      <c r="C84" s="111"/>
      <c r="D84" s="161"/>
      <c r="E84" s="111"/>
      <c r="F84" s="161"/>
      <c r="G84" s="111"/>
      <c r="H84" s="111"/>
    </row>
    <row r="85" spans="2:8" ht="16.5" x14ac:dyDescent="0.25">
      <c r="B85" s="151" t="s">
        <v>171</v>
      </c>
      <c r="C85" s="111"/>
      <c r="D85" s="171"/>
      <c r="E85" s="111"/>
      <c r="F85" s="171"/>
      <c r="G85" s="111"/>
      <c r="H85" s="153"/>
    </row>
    <row r="86" spans="2:8" ht="16.5" customHeight="1" x14ac:dyDescent="0.25">
      <c r="B86" s="173" t="s">
        <v>172</v>
      </c>
      <c r="C86" s="111"/>
      <c r="D86" s="250" t="s">
        <v>128</v>
      </c>
      <c r="E86" s="111"/>
      <c r="F86" s="250" t="s">
        <v>2300</v>
      </c>
      <c r="G86" s="111"/>
      <c r="H86" s="156"/>
    </row>
    <row r="87" spans="2:8" ht="16.5" x14ac:dyDescent="0.25">
      <c r="B87" s="173" t="s">
        <v>174</v>
      </c>
      <c r="C87" s="111"/>
      <c r="D87" s="250" t="s">
        <v>128</v>
      </c>
      <c r="E87" s="111"/>
      <c r="F87" s="250" t="s">
        <v>2300</v>
      </c>
      <c r="G87" s="111"/>
      <c r="H87" s="156"/>
    </row>
    <row r="88" spans="2:8" ht="16.5" x14ac:dyDescent="0.25">
      <c r="B88" s="275" t="s">
        <v>166</v>
      </c>
      <c r="C88" s="111"/>
      <c r="D88" s="288">
        <v>57.34</v>
      </c>
      <c r="E88" s="111"/>
      <c r="F88" s="250" t="s">
        <v>167</v>
      </c>
      <c r="G88" s="111"/>
      <c r="H88" s="156"/>
    </row>
    <row r="89" spans="2:8" ht="16.5" x14ac:dyDescent="0.25">
      <c r="B89" s="174" t="str">
        <f>LEFT(B88,SEARCH(",",B88))&amp;" valeur"</f>
        <v>Or (7108), valeur</v>
      </c>
      <c r="C89" s="111"/>
      <c r="D89" s="288">
        <v>2133177910.9767599</v>
      </c>
      <c r="E89" s="111"/>
      <c r="F89" s="250" t="s">
        <v>724</v>
      </c>
      <c r="G89" s="111"/>
      <c r="H89" s="156" t="s">
        <v>2800</v>
      </c>
    </row>
    <row r="90" spans="2:8" ht="16.5" x14ac:dyDescent="0.25">
      <c r="B90" s="275" t="s">
        <v>441</v>
      </c>
      <c r="C90" s="111"/>
      <c r="D90" s="288">
        <v>7.08</v>
      </c>
      <c r="E90" s="111"/>
      <c r="F90" s="250" t="s">
        <v>167</v>
      </c>
      <c r="G90" s="111"/>
      <c r="H90" s="156"/>
    </row>
    <row r="91" spans="2:8" ht="16.5" x14ac:dyDescent="0.25">
      <c r="B91" s="174" t="str">
        <f>LEFT(B90,SEARCH(",",B90))&amp;" valeur"</f>
        <v>Argent (7106), valeur</v>
      </c>
      <c r="C91" s="111"/>
      <c r="D91" s="289">
        <v>3267972.2529999996</v>
      </c>
      <c r="E91" s="111"/>
      <c r="F91" s="250" t="s">
        <v>724</v>
      </c>
      <c r="G91" s="111"/>
      <c r="H91" s="156" t="s">
        <v>2800</v>
      </c>
    </row>
    <row r="92" spans="2:8" ht="16.5" x14ac:dyDescent="0.25">
      <c r="B92" s="275" t="s">
        <v>564</v>
      </c>
      <c r="C92" s="111"/>
      <c r="D92" s="289">
        <v>218708.05</v>
      </c>
      <c r="E92" s="111"/>
      <c r="F92" s="250" t="s">
        <v>167</v>
      </c>
      <c r="G92" s="111"/>
      <c r="H92" s="156"/>
    </row>
    <row r="93" spans="2:8" ht="16.5" x14ac:dyDescent="0.25">
      <c r="B93" s="174" t="str">
        <f>LEFT(B92,SEARCH(",",B92))&amp;" valeur"</f>
        <v>Calcaire (2521), valeur</v>
      </c>
      <c r="C93" s="111"/>
      <c r="D93" s="289">
        <v>1394806.56</v>
      </c>
      <c r="E93" s="111"/>
      <c r="F93" s="250" t="s">
        <v>724</v>
      </c>
      <c r="G93" s="111"/>
      <c r="H93" s="156" t="s">
        <v>2800</v>
      </c>
    </row>
    <row r="94" spans="2:8" ht="16.5" x14ac:dyDescent="0.25">
      <c r="B94" s="275" t="s">
        <v>168</v>
      </c>
      <c r="C94" s="111"/>
      <c r="D94" s="289"/>
      <c r="E94" s="111"/>
      <c r="F94" s="250" t="s">
        <v>169</v>
      </c>
      <c r="G94" s="111"/>
      <c r="H94" s="156"/>
    </row>
    <row r="95" spans="2:8" ht="16.5" x14ac:dyDescent="0.25">
      <c r="B95" s="175" t="str">
        <f>LEFT(B94,SEARCH(",",B94))&amp;" valeur"</f>
        <v>Autres (2617), valeur</v>
      </c>
      <c r="C95" s="111"/>
      <c r="D95" s="252" t="s">
        <v>170</v>
      </c>
      <c r="E95" s="111"/>
      <c r="F95" s="250" t="s">
        <v>165</v>
      </c>
      <c r="G95" s="111"/>
      <c r="H95" s="159"/>
    </row>
    <row r="96" spans="2:8" ht="16.5" x14ac:dyDescent="0.25">
      <c r="B96" s="160"/>
      <c r="C96" s="111"/>
      <c r="D96" s="161"/>
      <c r="E96" s="111"/>
      <c r="F96" s="161"/>
      <c r="G96" s="111"/>
      <c r="H96" s="111"/>
    </row>
    <row r="97" spans="2:8" ht="16.5" x14ac:dyDescent="0.25">
      <c r="B97" s="151" t="s">
        <v>176</v>
      </c>
      <c r="C97" s="111"/>
      <c r="D97" s="171"/>
      <c r="E97" s="111"/>
      <c r="F97" s="176"/>
      <c r="G97" s="111"/>
      <c r="H97" s="153"/>
    </row>
    <row r="98" spans="2:8" ht="28.5" x14ac:dyDescent="0.25">
      <c r="B98" s="173" t="s">
        <v>177</v>
      </c>
      <c r="C98" s="111"/>
      <c r="D98" s="250" t="s">
        <v>128</v>
      </c>
      <c r="E98" s="111"/>
      <c r="F98" s="250" t="s">
        <v>158</v>
      </c>
      <c r="G98" s="111"/>
      <c r="H98" s="156"/>
    </row>
    <row r="99" spans="2:8" ht="28.5" x14ac:dyDescent="0.25">
      <c r="B99" s="177" t="s">
        <v>178</v>
      </c>
      <c r="C99" s="111"/>
      <c r="D99" s="250" t="s">
        <v>128</v>
      </c>
      <c r="E99" s="111"/>
      <c r="F99" s="250" t="s">
        <v>158</v>
      </c>
      <c r="G99" s="111"/>
      <c r="H99" s="156"/>
    </row>
    <row r="100" spans="2:8" ht="28.5" x14ac:dyDescent="0.25">
      <c r="B100" s="178" t="s">
        <v>179</v>
      </c>
      <c r="C100" s="111"/>
      <c r="D100" s="310">
        <v>0.98660000000000003</v>
      </c>
      <c r="E100" s="111"/>
      <c r="F100" s="315" t="s">
        <v>180</v>
      </c>
      <c r="G100" s="111"/>
      <c r="H100" s="309"/>
    </row>
    <row r="101" spans="2:8" ht="16.5" x14ac:dyDescent="0.25">
      <c r="B101" s="160"/>
      <c r="C101" s="111"/>
      <c r="D101" s="161"/>
      <c r="E101" s="111"/>
      <c r="F101" s="161"/>
      <c r="G101" s="111"/>
      <c r="H101" s="111"/>
    </row>
    <row r="102" spans="2:8" ht="16.5" x14ac:dyDescent="0.25">
      <c r="B102" s="151" t="s">
        <v>181</v>
      </c>
      <c r="C102" s="111"/>
      <c r="D102" s="176"/>
      <c r="E102" s="111"/>
      <c r="F102" s="176"/>
      <c r="G102" s="111"/>
      <c r="H102" s="153"/>
    </row>
    <row r="103" spans="2:8" ht="28.5" x14ac:dyDescent="0.25">
      <c r="B103" s="178" t="s">
        <v>182</v>
      </c>
      <c r="C103" s="273"/>
      <c r="D103" s="252" t="s">
        <v>101</v>
      </c>
      <c r="E103" s="273"/>
      <c r="F103" s="252" t="s">
        <v>162</v>
      </c>
      <c r="G103" s="111"/>
      <c r="H103" s="156"/>
    </row>
    <row r="104" spans="2:8" ht="16.5" x14ac:dyDescent="0.25">
      <c r="B104" s="160"/>
      <c r="C104" s="111"/>
      <c r="E104" s="111"/>
      <c r="F104" s="180"/>
      <c r="G104" s="111"/>
      <c r="H104" s="111"/>
    </row>
    <row r="105" spans="2:8" ht="15.95" customHeight="1" x14ac:dyDescent="0.25">
      <c r="B105" s="151" t="s">
        <v>183</v>
      </c>
      <c r="C105" s="111"/>
      <c r="D105" s="176"/>
      <c r="E105" s="111"/>
      <c r="F105" s="176"/>
      <c r="G105" s="111"/>
      <c r="H105" s="153"/>
    </row>
    <row r="106" spans="2:8" ht="28.5" x14ac:dyDescent="0.25">
      <c r="B106" s="177" t="s">
        <v>184</v>
      </c>
      <c r="C106" s="111"/>
      <c r="D106" s="250" t="s">
        <v>128</v>
      </c>
      <c r="E106" s="111"/>
      <c r="F106" s="250" t="s">
        <v>173</v>
      </c>
      <c r="G106" s="111"/>
      <c r="H106" s="292"/>
    </row>
    <row r="107" spans="2:8" ht="30.75" customHeight="1" x14ac:dyDescent="0.25">
      <c r="B107" s="181" t="s">
        <v>185</v>
      </c>
      <c r="C107" s="111"/>
      <c r="D107" s="252" t="s">
        <v>170</v>
      </c>
      <c r="E107" s="111"/>
      <c r="F107" s="252" t="s">
        <v>165</v>
      </c>
      <c r="G107" s="111"/>
      <c r="H107" s="159" t="s">
        <v>2796</v>
      </c>
    </row>
    <row r="108" spans="2:8" ht="16.5" x14ac:dyDescent="0.25">
      <c r="B108" s="160"/>
      <c r="C108" s="111"/>
      <c r="D108" s="161"/>
      <c r="E108" s="111"/>
      <c r="F108" s="180"/>
      <c r="G108" s="111"/>
      <c r="H108" s="111"/>
    </row>
    <row r="109" spans="2:8" ht="16.5" x14ac:dyDescent="0.25">
      <c r="B109" s="151" t="s">
        <v>186</v>
      </c>
      <c r="C109" s="111"/>
      <c r="D109" s="176"/>
      <c r="E109" s="111"/>
      <c r="F109" s="176"/>
      <c r="G109" s="111"/>
      <c r="H109" s="153"/>
    </row>
    <row r="110" spans="2:8" ht="28.5" x14ac:dyDescent="0.25">
      <c r="B110" s="177" t="s">
        <v>187</v>
      </c>
      <c r="C110" s="111"/>
      <c r="D110" s="250" t="s">
        <v>101</v>
      </c>
      <c r="E110" s="111"/>
      <c r="F110" s="250" t="s">
        <v>2301</v>
      </c>
      <c r="G110" s="111"/>
      <c r="H110" s="156"/>
    </row>
    <row r="111" spans="2:8" ht="30.75" customHeight="1" x14ac:dyDescent="0.25">
      <c r="B111" s="181" t="s">
        <v>188</v>
      </c>
      <c r="C111" s="111"/>
      <c r="D111" s="252" t="s">
        <v>170</v>
      </c>
      <c r="E111" s="111"/>
      <c r="F111" s="252" t="s">
        <v>165</v>
      </c>
      <c r="G111" s="111"/>
      <c r="H111" s="159"/>
    </row>
    <row r="112" spans="2:8" ht="16.5" x14ac:dyDescent="0.25">
      <c r="B112" s="160"/>
      <c r="C112" s="111"/>
      <c r="D112" s="161"/>
      <c r="E112" s="111"/>
      <c r="F112" s="180"/>
      <c r="G112" s="111"/>
      <c r="H112" s="111"/>
    </row>
    <row r="113" spans="2:8" ht="33.950000000000003" customHeight="1" x14ac:dyDescent="0.25">
      <c r="B113" s="151" t="s">
        <v>189</v>
      </c>
      <c r="C113" s="111"/>
      <c r="D113" s="176"/>
      <c r="E113" s="111"/>
      <c r="F113" s="176"/>
      <c r="G113" s="111"/>
      <c r="H113" s="153"/>
    </row>
    <row r="114" spans="2:8" ht="28.5" x14ac:dyDescent="0.25">
      <c r="B114" s="177" t="s">
        <v>190</v>
      </c>
      <c r="C114" s="111"/>
      <c r="D114" s="250" t="s">
        <v>128</v>
      </c>
      <c r="E114" s="111"/>
      <c r="F114" s="250" t="s">
        <v>2797</v>
      </c>
      <c r="G114" s="111"/>
      <c r="H114" s="156"/>
    </row>
    <row r="115" spans="2:8" ht="30.75" customHeight="1" x14ac:dyDescent="0.25">
      <c r="B115" s="181" t="s">
        <v>191</v>
      </c>
      <c r="C115" s="111"/>
      <c r="D115" s="293">
        <v>4121983705.0000005</v>
      </c>
      <c r="E115" s="111"/>
      <c r="F115" s="250" t="s">
        <v>724</v>
      </c>
      <c r="G115" s="111"/>
      <c r="H115" s="156"/>
    </row>
    <row r="116" spans="2:8" ht="16.5" x14ac:dyDescent="0.25">
      <c r="B116" s="160"/>
      <c r="C116" s="111"/>
      <c r="D116" s="161"/>
      <c r="E116" s="111"/>
      <c r="F116" s="279"/>
      <c r="G116" s="111"/>
      <c r="H116" s="111"/>
    </row>
    <row r="117" spans="2:8" ht="16.5" x14ac:dyDescent="0.25">
      <c r="B117" s="151" t="s">
        <v>192</v>
      </c>
      <c r="C117" s="111"/>
      <c r="D117" s="176"/>
      <c r="E117" s="111"/>
      <c r="F117" s="176"/>
      <c r="G117" s="111"/>
      <c r="H117" s="153"/>
    </row>
    <row r="118" spans="2:8" ht="30" customHeight="1" x14ac:dyDescent="0.25">
      <c r="B118" s="177" t="str">
        <f>"Le government divulgue-t-il des informations sur les"&amp;RIGHT(B117,LEN(B117)-SEARCH(":",B117,1))&amp;"?"</f>
        <v>Le government divulgue-t-il des informations sur les Paiements directs infranationaux ?</v>
      </c>
      <c r="C118" s="111"/>
      <c r="D118" s="250" t="s">
        <v>128</v>
      </c>
      <c r="E118" s="111"/>
      <c r="F118" s="250" t="s">
        <v>2795</v>
      </c>
      <c r="G118" s="111"/>
      <c r="H118" s="292" t="s">
        <v>2784</v>
      </c>
    </row>
    <row r="119" spans="2:8" ht="28.5" x14ac:dyDescent="0.25">
      <c r="B119" s="181" t="s">
        <v>193</v>
      </c>
      <c r="C119" s="111"/>
      <c r="D119" s="293">
        <v>6624146462</v>
      </c>
      <c r="E119" s="111"/>
      <c r="F119" s="252" t="s">
        <v>724</v>
      </c>
      <c r="G119" s="111"/>
      <c r="H119" s="159"/>
    </row>
    <row r="120" spans="2:8" ht="16.5" x14ac:dyDescent="0.25">
      <c r="B120" s="160"/>
      <c r="C120" s="111"/>
      <c r="D120" s="161"/>
      <c r="E120" s="111"/>
      <c r="F120" s="180"/>
      <c r="G120" s="111"/>
      <c r="H120" s="111"/>
    </row>
    <row r="121" spans="2:8" ht="16.5" x14ac:dyDescent="0.25">
      <c r="B121" s="151" t="s">
        <v>194</v>
      </c>
      <c r="C121" s="111"/>
      <c r="D121" s="176"/>
      <c r="E121" s="111"/>
      <c r="F121" s="180"/>
      <c r="G121" s="111"/>
      <c r="H121" s="153"/>
    </row>
    <row r="122" spans="2:8" ht="28.5" x14ac:dyDescent="0.25">
      <c r="B122" s="178" t="s">
        <v>195</v>
      </c>
      <c r="C122" s="111"/>
      <c r="D122" s="278">
        <f>IFERROR(IF(_xlfn.DAYS('Partie 1 - Présentation'!$E$30,'Partie 1 - Présentation'!$E$26)/365&gt;0,_xlfn.DAYS('Partie 1 - Présentation'!$E$30,'Partie 1 - Présentation'!$E$26)/365,_xlfn.DAYS('Partie 1 - Présentation'!$E$33,'Partie 1 - Présentation'!$E$26)/365),"Complété automatiquement à partir du feuillet 1. Présentation")</f>
        <v>1.2</v>
      </c>
      <c r="E122" s="111"/>
      <c r="F122" s="180"/>
      <c r="G122" s="111"/>
      <c r="H122" s="159"/>
    </row>
    <row r="123" spans="2:8" ht="16.5" x14ac:dyDescent="0.25">
      <c r="B123" s="160"/>
      <c r="C123" s="111"/>
      <c r="D123" s="161"/>
      <c r="E123" s="111"/>
      <c r="F123" s="180"/>
      <c r="G123" s="111"/>
      <c r="H123" s="111"/>
    </row>
    <row r="124" spans="2:8" ht="16.5" x14ac:dyDescent="0.25">
      <c r="B124" s="151" t="s">
        <v>196</v>
      </c>
      <c r="C124" s="111"/>
      <c r="D124" s="176"/>
      <c r="E124" s="111"/>
      <c r="F124" s="176"/>
      <c r="G124" s="111"/>
      <c r="H124" s="153"/>
    </row>
    <row r="125" spans="2:8" ht="57" x14ac:dyDescent="0.25">
      <c r="B125" s="173" t="s">
        <v>197</v>
      </c>
      <c r="C125" s="111"/>
      <c r="D125" s="250" t="s">
        <v>128</v>
      </c>
      <c r="E125" s="111"/>
      <c r="F125" s="250" t="s">
        <v>2302</v>
      </c>
      <c r="G125" s="111"/>
      <c r="H125" s="156"/>
    </row>
    <row r="126" spans="2:8" ht="71.25" customHeight="1" x14ac:dyDescent="0.25">
      <c r="B126" s="174" t="s">
        <v>198</v>
      </c>
      <c r="C126" s="111"/>
      <c r="D126" s="250" t="s">
        <v>126</v>
      </c>
      <c r="E126" s="111"/>
      <c r="F126" s="314" t="s">
        <v>2785</v>
      </c>
      <c r="G126" s="111"/>
      <c r="H126" s="345"/>
    </row>
    <row r="127" spans="2:8" ht="28.5" x14ac:dyDescent="0.25">
      <c r="B127" s="173" t="s">
        <v>199</v>
      </c>
      <c r="C127" s="111"/>
      <c r="D127" s="250" t="s">
        <v>126</v>
      </c>
      <c r="E127" s="111"/>
      <c r="F127" s="314" t="s">
        <v>2785</v>
      </c>
      <c r="G127" s="111"/>
      <c r="H127" s="345"/>
    </row>
    <row r="128" spans="2:8" ht="16.5" x14ac:dyDescent="0.25">
      <c r="B128" s="157" t="s">
        <v>200</v>
      </c>
      <c r="C128" s="111"/>
      <c r="D128" s="250" t="s">
        <v>126</v>
      </c>
      <c r="E128" s="111"/>
      <c r="F128" s="314" t="s">
        <v>2325</v>
      </c>
      <c r="G128" s="111"/>
      <c r="H128" s="156"/>
    </row>
    <row r="129" spans="2:8" ht="28.5" x14ac:dyDescent="0.25">
      <c r="B129" s="173" t="s">
        <v>201</v>
      </c>
      <c r="C129" s="111"/>
      <c r="D129" s="250" t="s">
        <v>128</v>
      </c>
      <c r="E129" s="111"/>
      <c r="F129" s="250" t="s">
        <v>2302</v>
      </c>
      <c r="G129" s="111"/>
      <c r="H129" s="156"/>
    </row>
    <row r="130" spans="2:8" ht="16.5" x14ac:dyDescent="0.25">
      <c r="B130" s="158" t="s">
        <v>202</v>
      </c>
      <c r="C130" s="111"/>
      <c r="D130" s="252" t="s">
        <v>128</v>
      </c>
      <c r="E130" s="111"/>
      <c r="F130" s="250" t="s">
        <v>2783</v>
      </c>
      <c r="G130" s="111"/>
      <c r="H130" s="344"/>
    </row>
    <row r="131" spans="2:8" ht="16.5" x14ac:dyDescent="0.25">
      <c r="B131" s="160"/>
      <c r="C131" s="111"/>
      <c r="D131" s="161"/>
      <c r="E131" s="111"/>
      <c r="F131" s="180"/>
      <c r="G131" s="111"/>
      <c r="H131" s="111"/>
    </row>
    <row r="132" spans="2:8" ht="28.5" x14ac:dyDescent="0.25">
      <c r="B132" s="151" t="s">
        <v>203</v>
      </c>
      <c r="C132" s="111"/>
      <c r="D132" s="176"/>
      <c r="E132" s="111"/>
      <c r="F132" s="176"/>
      <c r="G132" s="111"/>
      <c r="H132" s="153"/>
    </row>
    <row r="133" spans="2:8" ht="57" x14ac:dyDescent="0.25">
      <c r="B133" s="177" t="s">
        <v>204</v>
      </c>
      <c r="C133" s="111"/>
      <c r="D133" s="250" t="s">
        <v>128</v>
      </c>
      <c r="E133" s="111"/>
      <c r="F133" s="250" t="s">
        <v>2794</v>
      </c>
      <c r="G133" s="111"/>
      <c r="H133" s="292" t="s">
        <v>2786</v>
      </c>
    </row>
    <row r="134" spans="2:8" ht="42.75" x14ac:dyDescent="0.25">
      <c r="B134" s="181" t="s">
        <v>205</v>
      </c>
      <c r="C134" s="111"/>
      <c r="D134" s="293">
        <v>7097639475</v>
      </c>
      <c r="E134" s="111"/>
      <c r="F134" s="252" t="s">
        <v>724</v>
      </c>
      <c r="G134" s="111"/>
      <c r="H134" s="159"/>
    </row>
    <row r="135" spans="2:8" ht="16.5" x14ac:dyDescent="0.25">
      <c r="B135" s="160"/>
      <c r="C135" s="111"/>
      <c r="D135" s="161"/>
      <c r="E135" s="111"/>
      <c r="F135" s="180"/>
      <c r="G135" s="111"/>
      <c r="H135" s="111"/>
    </row>
    <row r="136" spans="2:8" ht="16.5" x14ac:dyDescent="0.25">
      <c r="B136" s="151" t="s">
        <v>206</v>
      </c>
      <c r="C136" s="111"/>
      <c r="D136" s="176"/>
      <c r="E136" s="111"/>
      <c r="F136" s="176"/>
      <c r="G136" s="111"/>
      <c r="H136" s="153"/>
    </row>
    <row r="137" spans="2:8" ht="57" x14ac:dyDescent="0.25">
      <c r="B137" s="177" t="s">
        <v>207</v>
      </c>
      <c r="C137" s="111"/>
      <c r="D137" s="250" t="s">
        <v>126</v>
      </c>
      <c r="E137" s="111"/>
      <c r="F137" s="314" t="s">
        <v>2788</v>
      </c>
      <c r="G137" s="111"/>
      <c r="H137" s="292" t="s">
        <v>2787</v>
      </c>
    </row>
    <row r="138" spans="2:8" ht="42.75" x14ac:dyDescent="0.25">
      <c r="B138" s="179" t="s">
        <v>209</v>
      </c>
      <c r="C138" s="111"/>
      <c r="D138" s="289">
        <v>2189623036</v>
      </c>
      <c r="E138" s="111"/>
      <c r="F138" s="252" t="s">
        <v>724</v>
      </c>
      <c r="G138" s="111"/>
      <c r="H138" s="156"/>
    </row>
    <row r="139" spans="2:8" ht="28.5" x14ac:dyDescent="0.25">
      <c r="B139" s="181" t="s">
        <v>210</v>
      </c>
      <c r="C139" s="111"/>
      <c r="D139" s="293">
        <v>2166869621.8000002</v>
      </c>
      <c r="E139" s="111"/>
      <c r="F139" s="252" t="s">
        <v>724</v>
      </c>
      <c r="G139" s="111"/>
      <c r="H139" s="159"/>
    </row>
    <row r="140" spans="2:8" ht="16.5" x14ac:dyDescent="0.25">
      <c r="B140" s="160"/>
      <c r="C140" s="111"/>
      <c r="D140" s="161"/>
      <c r="E140" s="111"/>
      <c r="F140" s="180"/>
      <c r="G140" s="111"/>
      <c r="H140" s="111"/>
    </row>
    <row r="141" spans="2:8" ht="28.5" x14ac:dyDescent="0.25">
      <c r="B141" s="151" t="s">
        <v>211</v>
      </c>
      <c r="C141" s="111"/>
      <c r="D141" s="176"/>
      <c r="E141" s="111"/>
      <c r="F141" s="176"/>
      <c r="G141" s="111"/>
      <c r="H141" s="153"/>
    </row>
    <row r="142" spans="2:8" ht="63" customHeight="1" x14ac:dyDescent="0.25">
      <c r="B142" s="177" t="s">
        <v>212</v>
      </c>
      <c r="C142" s="111"/>
      <c r="D142" s="250" t="s">
        <v>126</v>
      </c>
      <c r="E142" s="111"/>
      <c r="F142" s="314" t="s">
        <v>2789</v>
      </c>
      <c r="G142" s="111"/>
      <c r="H142" s="292" t="s">
        <v>2790</v>
      </c>
    </row>
    <row r="143" spans="2:8" ht="28.5" x14ac:dyDescent="0.25">
      <c r="B143" s="177" t="s">
        <v>213</v>
      </c>
      <c r="C143" s="111"/>
      <c r="D143" s="250" t="s">
        <v>126</v>
      </c>
      <c r="E143" s="111"/>
      <c r="F143" s="314" t="s">
        <v>2791</v>
      </c>
      <c r="G143" s="111"/>
      <c r="H143" s="292" t="s">
        <v>2790</v>
      </c>
    </row>
    <row r="144" spans="2:8" ht="57" x14ac:dyDescent="0.25">
      <c r="B144" s="178" t="s">
        <v>214</v>
      </c>
      <c r="C144" s="111"/>
      <c r="D144" s="250" t="s">
        <v>126</v>
      </c>
      <c r="E144" s="111"/>
      <c r="F144" s="314" t="s">
        <v>2791</v>
      </c>
      <c r="G144" s="111"/>
      <c r="H144" s="309" t="s">
        <v>2790</v>
      </c>
    </row>
    <row r="145" spans="2:8" ht="16.5" x14ac:dyDescent="0.25">
      <c r="B145" s="160"/>
      <c r="C145" s="111"/>
      <c r="D145" s="161"/>
      <c r="E145" s="111"/>
      <c r="F145" s="180"/>
      <c r="G145" s="111"/>
      <c r="H145" s="111"/>
    </row>
    <row r="146" spans="2:8" ht="32.450000000000003" customHeight="1" x14ac:dyDescent="0.25">
      <c r="B146" s="151" t="s">
        <v>215</v>
      </c>
      <c r="C146" s="111"/>
      <c r="D146" s="176"/>
      <c r="E146" s="111"/>
      <c r="F146" s="176"/>
      <c r="G146" s="111"/>
      <c r="H146" s="153"/>
    </row>
    <row r="147" spans="2:8" ht="28.5" x14ac:dyDescent="0.25">
      <c r="B147" s="177" t="s">
        <v>216</v>
      </c>
      <c r="C147" s="111"/>
      <c r="D147" s="250" t="s">
        <v>128</v>
      </c>
      <c r="E147" s="111"/>
      <c r="F147" s="250" t="s">
        <v>2303</v>
      </c>
      <c r="G147" s="111"/>
      <c r="H147" s="156"/>
    </row>
    <row r="148" spans="2:8" ht="28.5" x14ac:dyDescent="0.25">
      <c r="B148" s="179" t="s">
        <v>217</v>
      </c>
      <c r="C148" s="111"/>
      <c r="D148" s="250" t="s">
        <v>170</v>
      </c>
      <c r="E148" s="111"/>
      <c r="F148" s="250" t="s">
        <v>724</v>
      </c>
      <c r="G148" s="111"/>
      <c r="H148" s="156"/>
    </row>
    <row r="149" spans="2:8" ht="28.5" x14ac:dyDescent="0.25">
      <c r="B149" s="179" t="s">
        <v>218</v>
      </c>
      <c r="C149" s="111"/>
      <c r="D149" s="250" t="s">
        <v>170</v>
      </c>
      <c r="E149" s="182"/>
      <c r="F149" s="250" t="s">
        <v>724</v>
      </c>
      <c r="G149" s="111"/>
      <c r="H149" s="156"/>
    </row>
    <row r="150" spans="2:8" ht="28.5" x14ac:dyDescent="0.25">
      <c r="B150" s="177" t="s">
        <v>219</v>
      </c>
      <c r="C150" s="111"/>
      <c r="D150" s="250" t="s">
        <v>128</v>
      </c>
      <c r="E150" s="111"/>
      <c r="F150" s="250" t="s">
        <v>2327</v>
      </c>
      <c r="G150" s="111"/>
      <c r="H150" s="156"/>
    </row>
    <row r="151" spans="2:8" ht="28.5" x14ac:dyDescent="0.25">
      <c r="B151" s="179" t="s">
        <v>220</v>
      </c>
      <c r="C151" s="111"/>
      <c r="D151" s="289">
        <v>1650094916</v>
      </c>
      <c r="E151" s="111"/>
      <c r="F151" s="250" t="s">
        <v>724</v>
      </c>
      <c r="G151" s="111"/>
      <c r="H151" s="156"/>
    </row>
    <row r="152" spans="2:8" ht="28.5" x14ac:dyDescent="0.25">
      <c r="B152" s="179" t="s">
        <v>221</v>
      </c>
      <c r="C152" s="111"/>
      <c r="D152" s="289">
        <v>832349398</v>
      </c>
      <c r="E152" s="111"/>
      <c r="F152" s="250" t="s">
        <v>724</v>
      </c>
      <c r="G152" s="111"/>
      <c r="H152" s="156"/>
    </row>
    <row r="153" spans="2:8" ht="28.5" x14ac:dyDescent="0.25">
      <c r="B153" s="177" t="s">
        <v>222</v>
      </c>
      <c r="C153" s="111"/>
      <c r="D153" s="250" t="s">
        <v>128</v>
      </c>
      <c r="E153" s="111"/>
      <c r="F153" s="250" t="s">
        <v>2326</v>
      </c>
      <c r="G153" s="111"/>
      <c r="H153" s="156"/>
    </row>
    <row r="154" spans="2:8" ht="28.5" x14ac:dyDescent="0.25">
      <c r="B154" s="179" t="s">
        <v>223</v>
      </c>
      <c r="C154" s="111"/>
      <c r="D154" s="289">
        <v>7164020766</v>
      </c>
      <c r="E154" s="111"/>
      <c r="F154" s="250" t="s">
        <v>724</v>
      </c>
      <c r="G154" s="111"/>
      <c r="H154" s="156"/>
    </row>
    <row r="155" spans="2:8" ht="28.5" x14ac:dyDescent="0.25">
      <c r="B155" s="181" t="s">
        <v>224</v>
      </c>
      <c r="C155" s="111"/>
      <c r="D155" s="252">
        <v>0</v>
      </c>
      <c r="E155" s="111"/>
      <c r="F155" s="250" t="s">
        <v>724</v>
      </c>
      <c r="G155" s="111"/>
      <c r="H155" s="159"/>
    </row>
    <row r="156" spans="2:8" ht="16.5" x14ac:dyDescent="0.25">
      <c r="B156" s="160"/>
      <c r="C156" s="111"/>
      <c r="D156" s="161"/>
      <c r="E156" s="111"/>
      <c r="F156" s="180"/>
      <c r="G156" s="111"/>
      <c r="H156" s="111"/>
    </row>
    <row r="157" spans="2:8" ht="16.5" x14ac:dyDescent="0.25">
      <c r="B157" s="151" t="s">
        <v>225</v>
      </c>
      <c r="C157" s="111"/>
      <c r="D157" s="250" t="s">
        <v>128</v>
      </c>
      <c r="E157" s="111"/>
      <c r="F157" s="250" t="s">
        <v>208</v>
      </c>
      <c r="G157" s="111"/>
      <c r="H157" s="153"/>
    </row>
    <row r="158" spans="2:8" ht="28.5" x14ac:dyDescent="0.25">
      <c r="B158" s="177" t="s">
        <v>226</v>
      </c>
      <c r="C158" s="111"/>
      <c r="D158" s="293">
        <f>47.3*1000000</f>
        <v>47300000</v>
      </c>
      <c r="E158" s="111"/>
      <c r="F158" s="252" t="s">
        <v>724</v>
      </c>
      <c r="G158" s="111"/>
      <c r="H158" s="156"/>
    </row>
    <row r="159" spans="2:8" ht="28.5" x14ac:dyDescent="0.25">
      <c r="B159" s="181" t="s">
        <v>227</v>
      </c>
      <c r="C159" s="111"/>
      <c r="G159" s="111"/>
      <c r="H159" s="159"/>
    </row>
    <row r="160" spans="2:8" ht="16.5" x14ac:dyDescent="0.25">
      <c r="B160" s="160"/>
      <c r="C160" s="111"/>
      <c r="D160" s="161"/>
      <c r="E160" s="111"/>
      <c r="F160" s="180"/>
      <c r="G160" s="111"/>
      <c r="H160" s="111"/>
    </row>
    <row r="161" spans="2:8" ht="16.5" x14ac:dyDescent="0.25">
      <c r="B161" s="151" t="s">
        <v>228</v>
      </c>
      <c r="C161" s="111"/>
      <c r="D161" s="183"/>
      <c r="E161" s="111"/>
      <c r="F161" s="184"/>
      <c r="G161" s="111"/>
      <c r="H161" s="153"/>
    </row>
    <row r="162" spans="2:8" ht="28.5" x14ac:dyDescent="0.25">
      <c r="B162" s="185" t="s">
        <v>229</v>
      </c>
      <c r="C162" s="111"/>
      <c r="D162" s="250" t="s">
        <v>126</v>
      </c>
      <c r="E162" s="111"/>
      <c r="F162" s="314" t="s">
        <v>2792</v>
      </c>
      <c r="G162" s="111"/>
      <c r="H162" s="309" t="s">
        <v>2793</v>
      </c>
    </row>
    <row r="163" spans="2:8" ht="27.6" customHeight="1" x14ac:dyDescent="0.25">
      <c r="B163" s="186" t="s">
        <v>230</v>
      </c>
      <c r="C163" s="111"/>
      <c r="D163" s="289">
        <f>1825000000000</f>
        <v>1825000000000</v>
      </c>
      <c r="E163" s="111"/>
      <c r="F163" s="250" t="s">
        <v>724</v>
      </c>
      <c r="G163" s="111"/>
      <c r="H163" s="156"/>
    </row>
    <row r="164" spans="2:8" ht="16.5" x14ac:dyDescent="0.25">
      <c r="B164" s="173" t="s">
        <v>231</v>
      </c>
      <c r="C164" s="111"/>
      <c r="D164" s="289">
        <v>0</v>
      </c>
      <c r="E164" s="111"/>
      <c r="F164" s="250" t="s">
        <v>724</v>
      </c>
      <c r="G164" s="111"/>
      <c r="H164" s="156" t="s">
        <v>175</v>
      </c>
    </row>
    <row r="165" spans="2:8" ht="16.5" x14ac:dyDescent="0.25">
      <c r="B165" s="154" t="s">
        <v>232</v>
      </c>
      <c r="C165" s="111"/>
      <c r="D165" s="289">
        <f>12328.3*1000000000</f>
        <v>12328300000000</v>
      </c>
      <c r="E165" s="111"/>
      <c r="F165" s="250" t="s">
        <v>724</v>
      </c>
      <c r="G165" s="111"/>
      <c r="H165" s="156"/>
    </row>
    <row r="166" spans="2:8" ht="16.5" x14ac:dyDescent="0.25">
      <c r="B166" s="154" t="s">
        <v>233</v>
      </c>
      <c r="C166" s="111"/>
      <c r="D166" s="289">
        <f>500.9*1000000000</f>
        <v>500900000000</v>
      </c>
      <c r="E166" s="111"/>
      <c r="F166" s="250" t="s">
        <v>724</v>
      </c>
      <c r="G166" s="111"/>
      <c r="H166" s="156"/>
    </row>
    <row r="167" spans="2:8" ht="16.5" x14ac:dyDescent="0.25">
      <c r="B167" s="154" t="s">
        <v>234</v>
      </c>
      <c r="C167" s="111"/>
      <c r="D167" s="289">
        <f>2491.3*1000000000</f>
        <v>2491300000000</v>
      </c>
      <c r="E167" s="111"/>
      <c r="F167" s="250" t="s">
        <v>724</v>
      </c>
      <c r="G167" s="111"/>
      <c r="H167" s="156"/>
    </row>
    <row r="168" spans="2:8" ht="16.5" x14ac:dyDescent="0.25">
      <c r="B168" s="154" t="s">
        <v>235</v>
      </c>
      <c r="C168" s="111"/>
      <c r="D168" s="289">
        <f>2424.5*1000000000</f>
        <v>2424500000000</v>
      </c>
      <c r="E168" s="111"/>
      <c r="F168" s="250" t="s">
        <v>724</v>
      </c>
      <c r="G168" s="111"/>
      <c r="H168" s="156"/>
    </row>
    <row r="169" spans="2:8" ht="16.5" x14ac:dyDescent="0.25">
      <c r="B169" s="154" t="s">
        <v>236</v>
      </c>
      <c r="C169" s="111"/>
      <c r="D169" s="289">
        <f>3207.4*1000000000</f>
        <v>3207400000000</v>
      </c>
      <c r="E169" s="111"/>
      <c r="F169" s="250" t="s">
        <v>724</v>
      </c>
      <c r="G169" s="111"/>
      <c r="H169" s="156"/>
    </row>
    <row r="170" spans="2:8" ht="16.5" x14ac:dyDescent="0.25">
      <c r="B170" s="154" t="s">
        <v>237</v>
      </c>
      <c r="C170" s="111"/>
      <c r="D170" s="250" t="s">
        <v>170</v>
      </c>
      <c r="E170" s="111"/>
      <c r="F170" s="250" t="s">
        <v>238</v>
      </c>
      <c r="G170" s="111"/>
      <c r="H170" s="156" t="s">
        <v>2328</v>
      </c>
    </row>
    <row r="171" spans="2:8" ht="16.5" x14ac:dyDescent="0.25">
      <c r="B171" s="154" t="s">
        <v>239</v>
      </c>
      <c r="C171" s="111"/>
      <c r="D171" s="250" t="s">
        <v>170</v>
      </c>
      <c r="E171" s="111"/>
      <c r="F171" s="250" t="s">
        <v>238</v>
      </c>
      <c r="G171" s="111"/>
      <c r="H171" s="156" t="s">
        <v>2328</v>
      </c>
    </row>
    <row r="172" spans="2:8" ht="16.5" x14ac:dyDescent="0.25">
      <c r="B172" s="154" t="s">
        <v>240</v>
      </c>
      <c r="C172" s="111"/>
      <c r="D172" s="289">
        <v>251029</v>
      </c>
      <c r="E172" s="111"/>
      <c r="F172" s="250" t="s">
        <v>238</v>
      </c>
      <c r="G172" s="111"/>
      <c r="H172" s="156"/>
    </row>
    <row r="173" spans="2:8" ht="16.5" x14ac:dyDescent="0.25">
      <c r="B173" s="154" t="s">
        <v>241</v>
      </c>
      <c r="C173" s="111"/>
      <c r="D173" s="289">
        <v>12414369</v>
      </c>
      <c r="E173" s="111"/>
      <c r="F173" s="250" t="s">
        <v>238</v>
      </c>
      <c r="G173" s="111"/>
      <c r="H173" s="156"/>
    </row>
    <row r="174" spans="2:8" ht="16.5" x14ac:dyDescent="0.25">
      <c r="B174" s="154" t="s">
        <v>242</v>
      </c>
      <c r="C174" s="111"/>
      <c r="D174" s="250" t="s">
        <v>170</v>
      </c>
      <c r="E174" s="111"/>
      <c r="F174" s="250" t="s">
        <v>724</v>
      </c>
      <c r="G174" s="111"/>
      <c r="H174" s="156" t="s">
        <v>175</v>
      </c>
    </row>
    <row r="175" spans="2:8" ht="16.5" x14ac:dyDescent="0.25">
      <c r="B175" s="172" t="s">
        <v>243</v>
      </c>
      <c r="C175" s="111"/>
      <c r="D175" s="252" t="s">
        <v>170</v>
      </c>
      <c r="E175" s="111"/>
      <c r="F175" s="250" t="s">
        <v>724</v>
      </c>
      <c r="G175" s="111"/>
      <c r="H175" s="156" t="s">
        <v>175</v>
      </c>
    </row>
    <row r="176" spans="2:8" ht="16.5" x14ac:dyDescent="0.25">
      <c r="B176" s="180"/>
      <c r="C176" s="111"/>
      <c r="D176" s="187"/>
      <c r="E176" s="111"/>
      <c r="F176" s="180"/>
      <c r="G176" s="111"/>
      <c r="H176" s="111"/>
    </row>
    <row r="177" spans="2:8" ht="16.5" x14ac:dyDescent="0.25">
      <c r="B177" s="151" t="s">
        <v>244</v>
      </c>
      <c r="C177" s="253"/>
      <c r="D177" s="254"/>
      <c r="E177" s="253"/>
      <c r="F177" s="254"/>
      <c r="G177" s="253"/>
      <c r="H177" s="255"/>
    </row>
    <row r="178" spans="2:8" ht="37.5" customHeight="1" x14ac:dyDescent="0.25">
      <c r="B178" s="262" t="s">
        <v>245</v>
      </c>
      <c r="C178" s="253"/>
      <c r="D178" s="256"/>
      <c r="E178" s="253"/>
      <c r="F178" s="256"/>
      <c r="G178" s="253"/>
      <c r="H178" s="257"/>
    </row>
    <row r="179" spans="2:8" ht="31.5" x14ac:dyDescent="0.25">
      <c r="B179" s="258" t="s">
        <v>246</v>
      </c>
      <c r="C179" s="253"/>
      <c r="D179" s="250" t="s">
        <v>128</v>
      </c>
      <c r="E179" s="253"/>
      <c r="F179" s="250" t="s">
        <v>2304</v>
      </c>
      <c r="G179" s="253"/>
      <c r="H179" s="257"/>
    </row>
    <row r="180" spans="2:8" ht="63" x14ac:dyDescent="0.25">
      <c r="B180" s="258" t="s">
        <v>247</v>
      </c>
      <c r="C180" s="259"/>
      <c r="D180" s="250" t="s">
        <v>140</v>
      </c>
      <c r="E180" s="253"/>
      <c r="F180" s="250" t="str">
        <f>IF(D180=[2]Listes!$K$4,"&lt; Indiquez l'URL de la source &gt;",IF(D180=[2]Listes!$K$5,"&lt; Référence de la section dans le Rapport ITIE ou URL&gt;",IF(D180=[2]Listes!$K$6,"&lt; Référence de la non-applicabilité &gt;","")))</f>
        <v/>
      </c>
      <c r="G180" s="253"/>
      <c r="H180" s="257"/>
    </row>
    <row r="181" spans="2:8" ht="31.5" x14ac:dyDescent="0.25">
      <c r="B181" s="260" t="s">
        <v>248</v>
      </c>
      <c r="C181" s="259"/>
      <c r="D181" s="250" t="s">
        <v>128</v>
      </c>
      <c r="E181" s="253"/>
      <c r="F181" s="250" t="s">
        <v>2304</v>
      </c>
      <c r="G181" s="253"/>
      <c r="H181" s="261"/>
    </row>
    <row r="182" spans="2:8" ht="16.5" x14ac:dyDescent="0.25">
      <c r="B182" s="180"/>
      <c r="C182" s="111"/>
      <c r="D182" s="187"/>
      <c r="E182" s="111"/>
      <c r="F182" s="180"/>
      <c r="G182" s="111"/>
      <c r="H182" s="111"/>
    </row>
    <row r="183" spans="2:8" ht="14.1" customHeight="1" x14ac:dyDescent="0.25">
      <c r="B183" s="41"/>
      <c r="D183" s="41"/>
      <c r="F183" s="41"/>
    </row>
    <row r="184" spans="2:8" ht="17.25" hidden="1" customHeight="1" thickBot="1" x14ac:dyDescent="0.35">
      <c r="B184" s="74"/>
      <c r="C184" s="368" t="s">
        <v>33</v>
      </c>
      <c r="D184" s="368"/>
      <c r="E184" s="368"/>
      <c r="F184" s="368"/>
      <c r="G184" s="368"/>
      <c r="H184" s="74"/>
    </row>
    <row r="185" spans="2:8" ht="24" hidden="1" customHeight="1" thickBot="1" x14ac:dyDescent="0.35">
      <c r="B185" s="188"/>
      <c r="C185" s="354" t="s">
        <v>34</v>
      </c>
      <c r="D185" s="354"/>
      <c r="E185" s="354"/>
      <c r="F185" s="354"/>
      <c r="G185" s="354"/>
      <c r="H185" s="188"/>
    </row>
    <row r="186" spans="2:8" ht="24.95" hidden="1" customHeight="1" thickBot="1" x14ac:dyDescent="0.35">
      <c r="B186" s="188"/>
      <c r="C186" s="353" t="s">
        <v>35</v>
      </c>
      <c r="D186" s="353"/>
      <c r="E186" s="353"/>
      <c r="F186" s="353"/>
      <c r="G186" s="353"/>
      <c r="H186" s="188"/>
    </row>
    <row r="187" spans="2:8" ht="18.600000000000001" hidden="1" customHeight="1" thickBot="1" x14ac:dyDescent="0.35">
      <c r="B187" s="74"/>
      <c r="C187" s="364" t="s">
        <v>36</v>
      </c>
      <c r="D187" s="347"/>
      <c r="E187" s="347"/>
      <c r="F187" s="347"/>
      <c r="G187" s="365"/>
      <c r="H187" s="189"/>
    </row>
    <row r="188" spans="2:8" ht="17.25" thickBot="1" x14ac:dyDescent="0.3">
      <c r="B188" s="54"/>
      <c r="C188" s="54"/>
      <c r="D188" s="54"/>
      <c r="E188" s="54"/>
      <c r="F188" s="54"/>
      <c r="G188" s="54"/>
      <c r="H188" s="55"/>
    </row>
    <row r="189" spans="2:8" ht="19.5" x14ac:dyDescent="0.25">
      <c r="B189" s="190" t="s">
        <v>107</v>
      </c>
      <c r="D189" s="191"/>
      <c r="F189" s="191"/>
    </row>
    <row r="190" spans="2:8" ht="15.95" customHeight="1" x14ac:dyDescent="0.25">
      <c r="B190" s="349" t="s">
        <v>38</v>
      </c>
      <c r="C190" s="349"/>
      <c r="D190" s="349"/>
      <c r="F190" s="192"/>
    </row>
    <row r="191" spans="2:8" ht="16.5" x14ac:dyDescent="0.25"/>
    <row r="192" spans="2:8" ht="16.5" x14ac:dyDescent="0.25"/>
    <row r="193" ht="16.5" x14ac:dyDescent="0.25"/>
    <row r="194" ht="16.5" x14ac:dyDescent="0.25"/>
    <row r="195" ht="16.5" x14ac:dyDescent="0.25"/>
    <row r="196" ht="16.5" x14ac:dyDescent="0.25"/>
    <row r="197" ht="16.5" x14ac:dyDescent="0.25"/>
    <row r="198" ht="16.5" x14ac:dyDescent="0.25"/>
    <row r="199" ht="16.5" x14ac:dyDescent="0.25"/>
    <row r="200" ht="16.5" x14ac:dyDescent="0.25"/>
    <row r="201" ht="16.5" x14ac:dyDescent="0.25"/>
    <row r="202" ht="16.5" x14ac:dyDescent="0.25"/>
    <row r="203" ht="16.5" x14ac:dyDescent="0.25"/>
    <row r="204" ht="16.5" x14ac:dyDescent="0.25"/>
    <row r="205" ht="16.5" x14ac:dyDescent="0.25"/>
    <row r="206" ht="16.5" x14ac:dyDescent="0.25"/>
    <row r="207" ht="16.5" x14ac:dyDescent="0.25"/>
    <row r="208" ht="16.5" x14ac:dyDescent="0.25"/>
    <row r="209" ht="16.5" x14ac:dyDescent="0.25"/>
    <row r="210" ht="16.5" x14ac:dyDescent="0.25"/>
    <row r="211" ht="16.5" x14ac:dyDescent="0.25"/>
    <row r="212" ht="16.5" x14ac:dyDescent="0.25"/>
    <row r="213" ht="16.5" x14ac:dyDescent="0.25"/>
    <row r="214" ht="16.5" x14ac:dyDescent="0.25"/>
  </sheetData>
  <mergeCells count="14">
    <mergeCell ref="C187:G187"/>
    <mergeCell ref="B190:D190"/>
    <mergeCell ref="B10:E10"/>
    <mergeCell ref="B15:H15"/>
    <mergeCell ref="B11:E11"/>
    <mergeCell ref="B12:E12"/>
    <mergeCell ref="B13:E13"/>
    <mergeCell ref="B14:E14"/>
    <mergeCell ref="F10:H14"/>
    <mergeCell ref="C184:G184"/>
    <mergeCell ref="C186:G186"/>
    <mergeCell ref="C185:G185"/>
    <mergeCell ref="F32:F36"/>
    <mergeCell ref="H53:H54"/>
  </mergeCells>
  <phoneticPr fontId="74" type="noConversion"/>
  <dataValidations xWindow="885" yWindow="718" count="28">
    <dataValidation type="whole" allowBlank="1" showInputMessage="1" showErrorMessage="1" errorTitle="Veuillez ne pas modifier" error="Veuillez ne pas modifier ces cellules" sqref="B30:B38 B40:B43 B45:B50 B52:B55 B62:B63 B66:B67 B57:B60" xr:uid="{18A3AE5E-DCF3-4B6B-B982-7AC10E52BD8F}">
      <formula1>10000</formula1>
      <formula2>500000</formula2>
    </dataValidation>
    <dataValidation type="textLength" allowBlank="1" showInputMessage="1" showErrorMessage="1" errorTitle="Veuillez ne pas modifier" error="Veuillez ne pas modifier ces cellules" sqref="B24:B26 B101 B86:B87 B182 B19:B22 B84 B96 B114:B116 B122:B123 B106:B108 B110:B112 B118:B120 B103:B104 B98:B99 B176 B28:B29 D122" xr:uid="{FD1D0A5E-84E8-48AE-8EBF-6C369F2DFD67}">
      <formula1>10000</formula1>
      <formula2>50000</formula2>
    </dataValidation>
    <dataValidation type="whole" allowBlank="1" showInputMessage="1" showErrorMessage="1" errorTitle="Veuillez ne pas modifier" error="Veuillez ne pas modifier ces cellules" sqref="B23 B121 B117 B113 B109 B105 B102 B97 B85 B177:B181 B61 B56 B51 B44 B39 B17 B124:B145 B147:B152 B156:B162 B165:B169 B174:B175 B64" xr:uid="{01346396-8EEF-4FE6-A746-910274283B08}">
      <formula1>10000</formula1>
      <formula2>50000</formula2>
    </dataValidation>
    <dataValidation type="decimal" allowBlank="1" showInputMessage="1" showErrorMessage="1" errorTitle="Veuillez ne pas modifier" error="Veuillez ne pas modifier ces cellules" sqref="B188:D189 E188:H190" xr:uid="{32870CFC-EE36-4A4D-ADBB-C0FF5DB2CF74}">
      <formula1>10000</formula1>
      <formula2>50000</formula2>
    </dataValidation>
    <dataValidation type="list" operator="equal" showInputMessage="1" showErrorMessage="1" errorTitle="Saisie erronée" error="Entrée non-valide" promptTitle="Veuillez indiquer la devise" prompt="Saisissez les 3 lettres du code-devise de l’ISO." sqref="F134 F163:F169 F148:F149 F174:F175 F158 F119 F115 F111 F107 F151:F152 F154:F155 F138:F139" xr:uid="{DF1072C8-FEFB-4147-B6AD-F78CF91C4B7A}">
      <formula1>Currency_code_list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Valeur totale" prompt="Veuillez indiquer le total des revenus._x000a__x000a_Veuillez saisir uniquement des chiffres dans cette cellule. Si des informations supplémentaires sont appropri" sqref="D115 D154:D155 D107 D134 D119 D138:D139 D111 D151:D152 D158" xr:uid="{CAF5D0AB-277F-4538-9B2E-5DE974E3DE8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Matières premières volume/valeur" prompt="Veuillez renseigner le nom de la matière première dans la colonne de gauche, en indiquant s'il s'agit d'un volume ou d'une valeur._x000a__x000a_Veuillez saisir un" sqref="D88:D95 D68:D83" xr:uid="{0B8878C8-6619-40E9-8096-EE6BE7FC604B}">
      <formula1>0</formula1>
    </dataValidation>
    <dataValidation type="decimal" allowBlank="1" showInputMessage="1" showErrorMessage="1" sqref="D123" xr:uid="{81426A4D-290E-4AF2-8D6F-F3149A13F5AA}">
      <formula1>10000</formula1>
      <formula2>50000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tous secteurs-" prompt="Veuillez indiquer le total des investissements dans le pays pour l'année fiscale, en dollars ou monnaie locale (prix courants)_x000a__x000a_Peut correspondre à la" sqref="D175" xr:uid="{3032E63C-A6E8-43E4-84A7-B8C926F323CA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secteur extract" prompt="Veuillez indiquer le total des investissements dans le secteur extractif pour l'année fiscale, en dollars ou monnaie locale (prix courants)_x000a__x000a_Peut corr" sqref="D174 D170:D171" xr:uid="{29BBE371-2BA2-4A29-B3CA-B0E28CA0DF73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mploi -tous secteurs-" prompt="Représente, en chiffres absolus, le total des emplois dans le pays." sqref="D173 D169 D165 D167" xr:uid="{14E8D585-93E3-4A74-8AD3-5839029BB842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chiffres absolus._x000a__x000a__x000a_Veuillez entrer uniquement les chiffres dans cette cellule. Ajoutez des " sqref="D172" xr:uid="{39300F91-3CF9-477F-9580-4F97A85B73EE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xportations -secteur extractif-" prompt="Cela se rapporte à la part du secteur extractif dans les exportations totales d'un pays, en chiffres absolus._x000a__x000a_Veuillez entrer uniquement les chiffres" sqref="D168" xr:uid="{9AEF2A65-3AAC-41F8-B4F2-1E05A0BCF5CB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Valeur ajoutée brute -Industries" prompt="La valeur ajoutée brute fait référence au nombre absolu représentant la part du secteur extractif dans le PIB._x000a__x000a_Veuillez entrer uniquement les chiffre" sqref="D148:D149 D163" xr:uid="{444DC13F-2674-42BB-A5F3-7D76596203A4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Produit Intérieur Brut" prompt="Cela se rapporte au produit intérieur brut, en USD courants ou en devise locale._x000a__x000a_Veuillez ne saisir que des chiffres dans cette cellule. Si d'autres " sqref="D166" xr:uid="{9540BC79-C0FD-45A5-A4A2-EAB2A68E89D0}">
      <formula1>2</formula1>
    </dataValidation>
    <dataValidation type="whole" allowBlank="1" showInputMessage="1" showErrorMessage="1" errorTitle="Veuillez ne pas modifier" error="Veuillez ne pas modifier ces cellules" sqref="C184:G187" xr:uid="{FB14B789-8746-4A91-B239-3E7D6093A432}">
      <formula1>444</formula1>
      <formula2>445</formula2>
    </dataValidation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F94 F70 F72 F78 F88 F90 F92 F68 F74 F76 F82 F80" xr:uid="{822EE6C6-D7C8-40D6-B2D5-7EEEDABD753E}">
      <formula1>"&lt;Selectionner unité&gt;,Sm3,Sm3 o.e.,Barils,Tonnes,oz,carats,Scf"</formula1>
    </dataValidation>
    <dataValidation allowBlank="1" showInputMessage="1" showErrorMessage="1" errorTitle="Veuillez ne pas modifier" error="Veuillez ne pas modifier ces cellules" sqref="B163:B164 B146 B153:B155 B190:D190 B170:B173" xr:uid="{586669E3-5B35-4E92-9DFA-2EE5239FB6A5}"/>
    <dataValidation allowBlank="1" showInputMessage="1" showErrorMessage="1" promptTitle="Nom du registre" prompt="Veuillez indiquer le nom du registre de la propriété réelle, si disponible." sqref="D54" xr:uid="{E22DDF9F-C550-48DA-8AE0-6F459EAD05BA}"/>
    <dataValidation allowBlank="1" showInputMessage="1" showErrorMessage="1" promptTitle="Name of the registry" prompt="Please input the name of the Beneficial Ownership Registry" sqref="D54" xr:uid="{132473C1-1E1D-4E60-8E12-86859396FD66}"/>
    <dataValidation type="list" showInputMessage="1" showErrorMessage="1" promptTitle="Type de déclaration" prompt="Veuillez indiquer le type de déclaration, parmi:_x000a__x000a_Divulgation systématique_x000a_Rapportage ITIE_x000a_Non disponible_x000a_Sans objet" sqref="D32:D36 D40:D42 D118 D45:D49 D52:D53 D162 D62 D66:D67 D86:D87 D98:D99 D103 D106 D110 D114 D133 D25:D28 D125:D130 D137 D142:D144 D147 D150 D179:D181 D57:D59 D153 D157" xr:uid="{EB0B96BC-C73F-4625-921B-B423889A69F8}">
      <formula1>Reporting_options_list</formula1>
    </dataValidation>
    <dataValidation type="whole" allowBlank="1" showInputMessage="1" showErrorMessage="1" errorTitle="Veuillez ne pas modifier" error="Veuillez ne pas modifier ces cellules" sqref="B100 F100" xr:uid="{096084D4-DA79-4AB9-A393-AB3BB925A435}">
      <formula1>5</formula1>
      <formula2>6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pourcentage_x000a__x000a__x000a_Veuillez entrer uniquement les chiffres dans cette cellule." sqref="F170:F173" xr:uid="{491EFB04-64B8-4925-8080-186089A2EA5E}">
      <formula1>0</formula1>
    </dataValidation>
    <dataValidation type="textLength" allowBlank="1" showInputMessage="1" showErrorMessage="1" sqref="H177:H181" xr:uid="{D3822C6C-1C26-43C8-B6B8-BA8DF4DB7CB6}">
      <formula1>0</formula1>
      <formula2>350</formula2>
    </dataValidation>
    <dataValidation type="whole" showInputMessage="1" showErrorMessage="1" sqref="G177:G181" xr:uid="{6537E2EF-AC38-44BE-BF3B-28377D248EF2}">
      <formula1>999999</formula1>
      <formula2>99999999</formula2>
    </dataValidation>
    <dataValidation showInputMessage="1" showErrorMessage="1" promptTitle="Type de déclaration" prompt="Veuillez indiquer le type de déclaration, parmi:_x000a__x000a_Divulgation systématique_x000a_Rapportage ITIE_x000a_Non disponible_x000a_Sans objet" sqref="D37" xr:uid="{505EBCD6-D675-4478-93BA-C323F1C2E1DF}"/>
    <dataValidation showInputMessage="1" showErrorMessage="1" sqref="B65" xr:uid="{1564FEC5-59C5-47CE-A907-5ED79C11C066}"/>
    <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sqref="B94 B68 B70 B78 B82 B80 B90 B72 B74 B76 B88 B92" xr:uid="{07B289E1-7671-4E81-8910-8B957D51D6F5}">
      <formula1>Commodities_list</formula1>
    </dataValidation>
  </dataValidations>
  <hyperlinks>
    <hyperlink ref="B30" r:id="rId1" location="r2-2" display="Exigence ITIE 2.2: Octroi des licences" xr:uid="{00000000-0004-0000-0200-000007000000}"/>
    <hyperlink ref="B44" r:id="rId2" location="r2-4" xr:uid="{00000000-0004-0000-0200-000008000000}"/>
    <hyperlink ref="B51" r:id="rId3" location="r2-5" xr:uid="{00000000-0004-0000-0200-000009000000}"/>
    <hyperlink ref="B56" r:id="rId4" location="r2-6" xr:uid="{00000000-0004-0000-0200-00000A000000}"/>
    <hyperlink ref="B61" r:id="rId5" location="r3-1" xr:uid="{00000000-0004-0000-0200-00000B000000}"/>
    <hyperlink ref="B64" r:id="rId6" location="r3-2" xr:uid="{00000000-0004-0000-0200-00000C000000}"/>
    <hyperlink ref="B85" r:id="rId7" location="r3-3" xr:uid="{00000000-0004-0000-0200-00000D000000}"/>
    <hyperlink ref="B97" r:id="rId8" location="r4-1" xr:uid="{00000000-0004-0000-0200-00000E000000}"/>
    <hyperlink ref="B102" r:id="rId9" location="r4-2" xr:uid="{00000000-0004-0000-0200-00000F000000}"/>
    <hyperlink ref="B105" r:id="rId10" location="r4-3" xr:uid="{00000000-0004-0000-0200-000010000000}"/>
    <hyperlink ref="B109" r:id="rId11" location="r4-4" xr:uid="{00000000-0004-0000-0200-000011000000}"/>
    <hyperlink ref="B113" r:id="rId12" location="r4-5" xr:uid="{00000000-0004-0000-0200-000012000000}"/>
    <hyperlink ref="B117" r:id="rId13" location="r4-6" xr:uid="{00000000-0004-0000-0200-000013000000}"/>
    <hyperlink ref="B121" r:id="rId14" location="r4-8" xr:uid="{00000000-0004-0000-0200-000014000000}"/>
    <hyperlink ref="B124" r:id="rId15" location="r4-9" xr:uid="{00000000-0004-0000-0200-000015000000}"/>
    <hyperlink ref="B132" r:id="rId16" location="r5-1" xr:uid="{00000000-0004-0000-0200-000016000000}"/>
    <hyperlink ref="B136" r:id="rId17" location="r5-2" xr:uid="{00000000-0004-0000-0200-000017000000}"/>
    <hyperlink ref="B141" r:id="rId18" location="r5-3" xr:uid="{00000000-0004-0000-0200-000018000000}"/>
    <hyperlink ref="B157" r:id="rId19" location="r6-2" xr:uid="{00000000-0004-0000-0200-000019000000}"/>
    <hyperlink ref="B161" r:id="rId20" location="r6-3" xr:uid="{00000000-0004-0000-0200-00001A000000}"/>
    <hyperlink ref="B146" r:id="rId21" location="r6-1" display="Exigence ITIE 6.1: Dépenses sociales " xr:uid="{00000000-0004-0000-0200-000024000000}"/>
    <hyperlink ref="B15:H15" r:id="rId22" display="If you have any questions, please contact data@eiti.org" xr:uid="{00000000-0004-0000-0200-000029000000}"/>
    <hyperlink ref="C187:G187" r:id="rId23" display="Give us your feedback or report a conflict in the data! Write to us at  data@eiti.org" xr:uid="{CDC3591F-ADA9-4DB3-B355-D653DB6FB600}"/>
    <hyperlink ref="G187" r:id="rId24" display="Give us your feedback or report a conflict in the data! Write to us at  data@eiti.org" xr:uid="{A99B6764-1F3E-47AB-809A-4B3DA15ABEB1}"/>
    <hyperlink ref="E187:F187" r:id="rId25" display="Give us your feedback or report a conflict in the data! Write to us at  data@eiti.org" xr:uid="{3762A584-79C1-403C-A889-1F8B6A9F4EDC}"/>
    <hyperlink ref="F187" r:id="rId26" display="Give us your feedback or report a conflict in the data! Write to us at  data@eiti.org" xr:uid="{13FEE2CC-DF49-4876-978D-2AFDC30F458D}"/>
    <hyperlink ref="C185:G185" r:id="rId27" display="Vous voulez en savoir plus sur votre pays ? Vérifiez si votre pays met en œuvre la Norme ITIE en visitant https://eiti.org/countries" xr:uid="{03621DAE-7983-499C-8202-5F3199FEB9F9}"/>
    <hyperlink ref="C186:G186" r:id="rId28" display="Pour la version la plus récente des modèles de données résumées, consultez https://eiti.org/fr/document/modele-donnees-resumees-itie" xr:uid="{B64D4F97-54EE-4F7A-8E6F-BD8EAC781BA6}"/>
    <hyperlink ref="B23" r:id="rId29" location="r2-1" xr:uid="{00000000-0004-0000-0200-000006000000}"/>
    <hyperlink ref="B39" r:id="rId30" location="r2-3" xr:uid="{C8143657-2BB2-452B-A332-AA1FEF1004C7}"/>
    <hyperlink ref="B163" r:id="rId31" xr:uid="{935A10F2-7E13-4EDA-8C48-4E42B289EB4B}"/>
    <hyperlink ref="C184:G184" r:id="rId32" display="Pour plus d’information sur l’ITIE, visitez notre site Internet  https://eiti.org" xr:uid="{9118B4B3-45C5-4CAF-ADE5-EDB0AF20E096}"/>
    <hyperlink ref="B177" r:id="rId33" location="r6-4" display="EITI Requirement 6.4: Environmental impact" xr:uid="{833DE7D9-6853-4F5B-932A-13042510FCE5}"/>
    <hyperlink ref="B65" r:id="rId34" display="(Harmonised System Codes)" xr:uid="{1EA07E2E-372F-42BE-9BEC-A5AE1CE21E62}"/>
    <hyperlink ref="F25" r:id="rId35" xr:uid="{4AB97C7E-92A7-4A74-BFCF-13775F9E2387}"/>
    <hyperlink ref="F40" r:id="rId36" xr:uid="{8B28B213-1C1C-474F-BF8A-8526B006C8E4}"/>
    <hyperlink ref="F46" r:id="rId37" xr:uid="{2B58E2D8-8586-4B91-BFDC-38B0B7595242}"/>
    <hyperlink ref="F47" r:id="rId38" xr:uid="{59C506E5-48EA-418F-9127-2B563B2DEC0A}"/>
    <hyperlink ref="F53" r:id="rId39" xr:uid="{7F228A1A-DD10-4472-966C-903860802161}"/>
    <hyperlink ref="F54" r:id="rId40" xr:uid="{B7F8DCD7-2F4A-46D5-B540-2F5AFFD18791}"/>
    <hyperlink ref="F128" r:id="rId41" xr:uid="{5252634C-F864-4481-8D95-2BF3F63CDBF6}"/>
    <hyperlink ref="F126" r:id="rId42" xr:uid="{88A551AE-CEC3-4123-AAC9-1557B9822D1D}"/>
    <hyperlink ref="F127" r:id="rId43" xr:uid="{1BD4708C-15C1-4696-A620-2793621C121E}"/>
    <hyperlink ref="F137" r:id="rId44" xr:uid="{335E6CFE-D966-4E82-8A80-FEE6A0330873}"/>
    <hyperlink ref="F142" r:id="rId45" xr:uid="{8DB88E10-1650-44C9-BDA4-156E1147EF98}"/>
    <hyperlink ref="F143" r:id="rId46" xr:uid="{F08F5B64-3377-4829-916E-AC1E91B5318E}"/>
    <hyperlink ref="F144" r:id="rId47" xr:uid="{146F0AFC-FDA9-4916-B669-448F4497F0C8}"/>
    <hyperlink ref="F162" r:id="rId48" xr:uid="{99061615-B584-4125-811B-40AF1975189D}"/>
  </hyperlinks>
  <pageMargins left="0.25" right="0.25" top="0.75" bottom="0.75" header="0.3" footer="0.3"/>
  <pageSetup paperSize="8" fitToHeight="0" orientation="landscape" horizontalDpi="2400" verticalDpi="2400" r:id="rId49"/>
  <drawing r:id="rId50"/>
  <extLst>
    <ext xmlns:x14="http://schemas.microsoft.com/office/spreadsheetml/2009/9/main" uri="{CCE6A557-97BC-4b89-ADB6-D9C93CAAB3DF}">
      <x14:dataValidations xmlns:xm="http://schemas.microsoft.com/office/excel/2006/main" xWindow="885" yWindow="718" count="2">
        <x14:dataValidation type="list" allowBlank="1" showInputMessage="1" showErrorMessage="1" xr:uid="{4215E324-BDE3-41DD-A41F-93FBAA18ACEB}">
          <x14:formula1>
            <xm:f>'C:\Users\kr65\Downloads\SD\2.0\[Summary Data 2.0 data validation french translation.xlsm]Lists'!#REF!</xm:f>
          </x14:formula1>
          <xm:sqref>D23:D24 D30:D31 D161 D176 D182</xm:sqref>
        </x14:dataValidation>
        <x14:dataValidation type="list" operator="equal" showInputMessage="1" showErrorMessage="1" errorTitle="Saisie erronée" error="Entrée non-valide" promptTitle="Veuillez indiquer la devise" prompt="Saisissez les 3 lettres du code-devise de l’ISO." xr:uid="{FFBB2FB2-6E8A-40CC-8813-CE60DCA5D114}">
          <x14:formula1>
            <xm:f>Listes!$I$11:$I$168</xm:f>
          </x14:formula1>
          <xm:sqref>F69 F91 F71 F83 F89 F81 F95 F73 F75 F77 F79 F93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425"/>
  <sheetViews>
    <sheetView showGridLines="0" tabSelected="1" topLeftCell="A7" zoomScale="55" zoomScaleNormal="55" workbookViewId="0">
      <selection activeCell="E21" sqref="E21:E30"/>
    </sheetView>
  </sheetViews>
  <sheetFormatPr baseColWidth="10" defaultColWidth="4" defaultRowHeight="24" customHeight="1" x14ac:dyDescent="0.25"/>
  <cols>
    <col min="1" max="1" width="4" style="12"/>
    <col min="2" max="2" width="84" style="12" bestFit="1" customWidth="1"/>
    <col min="3" max="3" width="42.140625" style="12" customWidth="1"/>
    <col min="4" max="4" width="36" style="12" customWidth="1"/>
    <col min="5" max="5" width="22.85546875" style="12" customWidth="1"/>
    <col min="6" max="6" width="27" style="12" customWidth="1"/>
    <col min="7" max="7" width="22.85546875" style="12" customWidth="1"/>
    <col min="8" max="8" width="18.5703125" style="12" customWidth="1"/>
    <col min="9" max="9" width="29.5703125" style="12" bestFit="1" customWidth="1"/>
    <col min="10" max="10" width="12.140625" style="12" customWidth="1"/>
    <col min="11" max="11" width="13.7109375" style="12" customWidth="1"/>
    <col min="12" max="16384" width="4" style="12"/>
  </cols>
  <sheetData>
    <row r="1" spans="2:10" ht="15.75" hidden="1" customHeight="1" x14ac:dyDescent="0.25"/>
    <row r="2" spans="2:10" ht="16.5" hidden="1" x14ac:dyDescent="0.25"/>
    <row r="3" spans="2:10" ht="16.5" hidden="1" x14ac:dyDescent="0.25">
      <c r="C3" s="13"/>
      <c r="D3" s="13"/>
      <c r="E3" s="13" t="s">
        <v>44</v>
      </c>
    </row>
    <row r="4" spans="2:10" ht="16.5" hidden="1" x14ac:dyDescent="0.25">
      <c r="C4" s="13"/>
      <c r="D4" s="13"/>
      <c r="E4" s="13">
        <f>Introduction!G4</f>
        <v>45730</v>
      </c>
    </row>
    <row r="5" spans="2:10" ht="16.5" hidden="1" x14ac:dyDescent="0.25"/>
    <row r="6" spans="2:10" ht="16.5" hidden="1" x14ac:dyDescent="0.25"/>
    <row r="7" spans="2:10" ht="16.5" x14ac:dyDescent="0.25"/>
    <row r="8" spans="2:10" ht="16.5" x14ac:dyDescent="0.25">
      <c r="B8" s="15" t="s">
        <v>249</v>
      </c>
      <c r="C8" s="74"/>
      <c r="D8" s="74"/>
      <c r="E8" s="74"/>
    </row>
    <row r="9" spans="2:10" ht="17.100000000000001" customHeight="1" x14ac:dyDescent="0.25">
      <c r="B9" s="73" t="s">
        <v>46</v>
      </c>
      <c r="C9" s="193"/>
      <c r="D9" s="73"/>
      <c r="E9" s="193"/>
      <c r="F9" s="194"/>
      <c r="G9" s="194"/>
      <c r="H9" s="194"/>
    </row>
    <row r="10" spans="2:10" ht="30.6" customHeight="1" x14ac:dyDescent="0.25">
      <c r="B10" s="195" t="s">
        <v>250</v>
      </c>
      <c r="C10" s="75"/>
      <c r="D10" s="362"/>
      <c r="E10" s="75"/>
      <c r="F10" s="44"/>
      <c r="G10" s="44"/>
      <c r="H10" s="44"/>
    </row>
    <row r="11" spans="2:10" ht="30.95" customHeight="1" x14ac:dyDescent="0.25">
      <c r="B11" s="195" t="s">
        <v>251</v>
      </c>
      <c r="C11" s="75"/>
      <c r="D11" s="362"/>
      <c r="E11" s="75"/>
      <c r="F11" s="44"/>
      <c r="G11" s="44"/>
      <c r="H11" s="44"/>
    </row>
    <row r="12" spans="2:10" ht="50.1" customHeight="1" x14ac:dyDescent="0.25">
      <c r="B12" s="195" t="s">
        <v>252</v>
      </c>
      <c r="C12" s="75"/>
      <c r="D12" s="362"/>
      <c r="E12" s="75"/>
      <c r="F12" s="44"/>
      <c r="G12" s="44"/>
      <c r="H12" s="44"/>
    </row>
    <row r="13" spans="2:10" ht="15.6" customHeight="1" x14ac:dyDescent="0.25">
      <c r="B13" s="195" t="s">
        <v>253</v>
      </c>
      <c r="C13" s="75"/>
      <c r="D13" s="362"/>
      <c r="E13" s="75"/>
      <c r="F13" s="44"/>
      <c r="G13" s="44"/>
      <c r="H13" s="44"/>
    </row>
    <row r="14" spans="2:10" ht="16.5" x14ac:dyDescent="0.3">
      <c r="B14" s="196" t="s">
        <v>254</v>
      </c>
      <c r="C14" s="76"/>
      <c r="D14" s="76"/>
      <c r="E14" s="76"/>
      <c r="F14" s="77"/>
      <c r="G14" s="77"/>
      <c r="H14" s="77"/>
      <c r="I14" s="77"/>
      <c r="J14" s="77"/>
    </row>
    <row r="15" spans="2:10" ht="16.5" x14ac:dyDescent="0.25"/>
    <row r="16" spans="2:10" ht="24.75" thickBot="1" x14ac:dyDescent="0.3">
      <c r="B16" s="374" t="s">
        <v>255</v>
      </c>
      <c r="C16" s="374"/>
      <c r="D16" s="374"/>
      <c r="E16" s="374"/>
    </row>
    <row r="17" spans="2:12" s="84" customFormat="1" ht="25.5" customHeight="1" thickBot="1" x14ac:dyDescent="0.3">
      <c r="B17" s="375" t="s">
        <v>256</v>
      </c>
      <c r="C17" s="375"/>
      <c r="D17" s="375"/>
      <c r="E17" s="375"/>
    </row>
    <row r="18" spans="2:12" s="56" customFormat="1" ht="16.5" x14ac:dyDescent="0.25">
      <c r="B18" s="376"/>
      <c r="C18" s="376"/>
      <c r="D18" s="376"/>
      <c r="E18" s="376"/>
    </row>
    <row r="19" spans="2:12" s="56" customFormat="1" ht="19.5" x14ac:dyDescent="0.25">
      <c r="B19" s="263" t="s">
        <v>257</v>
      </c>
      <c r="C19" s="241"/>
      <c r="D19" s="264"/>
      <c r="E19" s="264"/>
      <c r="F19" s="197"/>
    </row>
    <row r="20" spans="2:12" s="56" customFormat="1" ht="16.5" x14ac:dyDescent="0.25">
      <c r="B20" s="12" t="s">
        <v>258</v>
      </c>
      <c r="C20" s="12" t="s">
        <v>259</v>
      </c>
      <c r="D20" s="12" t="s">
        <v>260</v>
      </c>
      <c r="E20" s="12" t="s">
        <v>261</v>
      </c>
      <c r="F20" s="197"/>
      <c r="G20" s="199"/>
    </row>
    <row r="21" spans="2:12" s="56" customFormat="1" ht="16.5" x14ac:dyDescent="0.25">
      <c r="B21" s="12" t="s">
        <v>2329</v>
      </c>
      <c r="C21" s="12" t="s">
        <v>402</v>
      </c>
      <c r="D21" s="12"/>
      <c r="E21" s="285">
        <v>306865306501</v>
      </c>
      <c r="F21" s="199"/>
      <c r="G21" s="199"/>
    </row>
    <row r="22" spans="2:12" s="56" customFormat="1" ht="16.5" x14ac:dyDescent="0.25">
      <c r="B22" s="56" t="s">
        <v>2330</v>
      </c>
      <c r="C22" s="12" t="s">
        <v>402</v>
      </c>
      <c r="E22" s="285">
        <v>143895697817.1655</v>
      </c>
      <c r="F22" s="199"/>
      <c r="G22" s="12"/>
      <c r="J22" s="199"/>
      <c r="K22" s="199"/>
      <c r="L22" s="199"/>
    </row>
    <row r="23" spans="2:12" s="56" customFormat="1" ht="16.5" x14ac:dyDescent="0.25">
      <c r="B23" s="56" t="s">
        <v>2331</v>
      </c>
      <c r="C23" s="56" t="s">
        <v>402</v>
      </c>
      <c r="E23" s="285">
        <v>130360073080</v>
      </c>
      <c r="F23" s="199"/>
      <c r="G23" s="12"/>
      <c r="J23" s="199"/>
      <c r="K23" s="199"/>
      <c r="L23" s="199"/>
    </row>
    <row r="24" spans="2:12" s="56" customFormat="1" ht="16.5" x14ac:dyDescent="0.25">
      <c r="B24" s="56" t="s">
        <v>2332</v>
      </c>
      <c r="C24" s="56" t="s">
        <v>461</v>
      </c>
      <c r="E24" s="285">
        <v>7097639475</v>
      </c>
      <c r="F24" s="199"/>
      <c r="G24" s="12"/>
      <c r="J24" s="199"/>
      <c r="K24" s="199"/>
      <c r="L24" s="199"/>
    </row>
    <row r="25" spans="2:12" s="56" customFormat="1" ht="16.5" x14ac:dyDescent="0.25">
      <c r="B25" s="56" t="s">
        <v>2333</v>
      </c>
      <c r="C25" s="56" t="s">
        <v>461</v>
      </c>
      <c r="E25" s="285">
        <v>0</v>
      </c>
      <c r="F25" s="199"/>
      <c r="G25" s="12"/>
      <c r="J25" s="199"/>
      <c r="K25" s="199"/>
      <c r="L25" s="199"/>
    </row>
    <row r="26" spans="2:12" s="56" customFormat="1" ht="16.5" x14ac:dyDescent="0.25">
      <c r="B26" s="56" t="s">
        <v>2334</v>
      </c>
      <c r="C26" s="56" t="s">
        <v>446</v>
      </c>
      <c r="E26" s="285">
        <v>3236916354</v>
      </c>
      <c r="F26" s="199"/>
      <c r="G26" s="12"/>
      <c r="J26" s="199"/>
      <c r="K26" s="199"/>
      <c r="L26" s="199"/>
    </row>
    <row r="27" spans="2:12" s="56" customFormat="1" ht="16.5" x14ac:dyDescent="0.25">
      <c r="B27" s="56" t="s">
        <v>2335</v>
      </c>
      <c r="C27" s="56" t="s">
        <v>446</v>
      </c>
      <c r="E27" s="285">
        <v>757500000</v>
      </c>
      <c r="F27" s="199"/>
      <c r="G27" s="12"/>
      <c r="J27" s="199"/>
      <c r="K27" s="199"/>
      <c r="L27" s="199"/>
    </row>
    <row r="28" spans="2:12" s="56" customFormat="1" ht="16.5" x14ac:dyDescent="0.25">
      <c r="B28" s="56" t="s">
        <v>2336</v>
      </c>
      <c r="C28" s="56" t="s">
        <v>446</v>
      </c>
      <c r="E28" s="285">
        <v>0</v>
      </c>
      <c r="F28" s="199"/>
      <c r="G28" s="12"/>
      <c r="J28" s="199"/>
      <c r="K28" s="199"/>
      <c r="L28" s="199"/>
    </row>
    <row r="29" spans="2:12" s="56" customFormat="1" ht="16.5" x14ac:dyDescent="0.25">
      <c r="B29" s="56" t="s">
        <v>2337</v>
      </c>
      <c r="C29" s="56" t="s">
        <v>446</v>
      </c>
      <c r="E29" s="285">
        <v>66381291</v>
      </c>
      <c r="F29" s="199"/>
      <c r="G29" s="12"/>
      <c r="J29" s="199"/>
      <c r="K29" s="199"/>
      <c r="L29" s="199"/>
    </row>
    <row r="30" spans="2:12" s="56" customFormat="1" ht="16.5" x14ac:dyDescent="0.25">
      <c r="B30" s="56" t="s">
        <v>2338</v>
      </c>
      <c r="C30" s="12" t="s">
        <v>446</v>
      </c>
      <c r="E30" s="285">
        <v>61186060</v>
      </c>
      <c r="J30" s="199"/>
      <c r="K30" s="199"/>
      <c r="L30" s="199"/>
    </row>
    <row r="31" spans="2:12" s="56" customFormat="1" ht="16.5" x14ac:dyDescent="0.25"/>
    <row r="32" spans="2:12" s="56" customFormat="1" ht="16.5" x14ac:dyDescent="0.25">
      <c r="E32" s="197"/>
    </row>
    <row r="33" spans="2:9" s="56" customFormat="1" ht="16.5" x14ac:dyDescent="0.25"/>
    <row r="34" spans="2:9" s="56" customFormat="1" ht="16.5" x14ac:dyDescent="0.25"/>
    <row r="35" spans="2:9" s="56" customFormat="1" ht="20.25" thickBot="1" x14ac:dyDescent="0.3">
      <c r="B35" s="263" t="s">
        <v>263</v>
      </c>
      <c r="C35" s="241"/>
      <c r="D35" s="241"/>
      <c r="E35" s="241"/>
      <c r="F35" s="241"/>
      <c r="G35" s="264"/>
      <c r="H35" s="264"/>
      <c r="I35" s="264"/>
    </row>
    <row r="36" spans="2:9" s="56" customFormat="1" ht="17.25" thickBot="1" x14ac:dyDescent="0.3">
      <c r="B36" s="267" t="s">
        <v>264</v>
      </c>
      <c r="C36" s="267"/>
      <c r="D36" s="267"/>
      <c r="E36" s="33"/>
      <c r="F36" s="33"/>
      <c r="G36" s="265"/>
      <c r="H36" s="265"/>
      <c r="I36" s="265"/>
    </row>
    <row r="37" spans="2:9" s="56" customFormat="1" ht="33" x14ac:dyDescent="0.25">
      <c r="B37" s="268" t="s">
        <v>265</v>
      </c>
      <c r="C37" s="269" t="s">
        <v>266</v>
      </c>
      <c r="D37" s="270" t="s">
        <v>267</v>
      </c>
      <c r="E37" s="33"/>
      <c r="F37" s="33"/>
      <c r="G37" s="265"/>
      <c r="H37" s="265"/>
      <c r="I37" s="265"/>
    </row>
    <row r="38" spans="2:9" s="56" customFormat="1" ht="19.5" x14ac:dyDescent="0.25">
      <c r="B38" s="266"/>
      <c r="C38" s="33"/>
      <c r="D38" s="33"/>
      <c r="E38" s="33"/>
      <c r="F38" s="33"/>
      <c r="G38" s="265"/>
      <c r="H38" s="265"/>
      <c r="I38" s="265"/>
    </row>
    <row r="39" spans="2:9" s="56" customFormat="1" ht="99.75" thickBot="1" x14ac:dyDescent="0.3">
      <c r="B39" s="198" t="s">
        <v>268</v>
      </c>
      <c r="C39" s="198" t="s">
        <v>269</v>
      </c>
      <c r="D39" s="12" t="s">
        <v>270</v>
      </c>
      <c r="E39" s="12" t="s">
        <v>271</v>
      </c>
      <c r="F39" s="12" t="s">
        <v>272</v>
      </c>
      <c r="G39" s="36" t="s">
        <v>273</v>
      </c>
      <c r="H39" s="36" t="s">
        <v>274</v>
      </c>
      <c r="I39" s="36" t="s">
        <v>275</v>
      </c>
    </row>
    <row r="40" spans="2:9" s="56" customFormat="1" ht="16.5" x14ac:dyDescent="0.25">
      <c r="B40" t="s">
        <v>2339</v>
      </c>
      <c r="C40" s="12" t="s">
        <v>276</v>
      </c>
      <c r="D40" s="12" t="s">
        <v>2662</v>
      </c>
      <c r="E40" s="12" t="s">
        <v>277</v>
      </c>
      <c r="F40" s="12" t="s">
        <v>278</v>
      </c>
      <c r="G40" s="317" t="s">
        <v>2681</v>
      </c>
      <c r="H40" s="201"/>
      <c r="I40" s="200">
        <f>SUMIF(Table10[Entreprise],Companies[[#This Row],[Nom complet de l’entreprise]],Table10[Valeur de revenus])</f>
        <v>132970241371.22424</v>
      </c>
    </row>
    <row r="41" spans="2:9" s="56" customFormat="1" ht="16.5" x14ac:dyDescent="0.25">
      <c r="B41" t="s">
        <v>2340</v>
      </c>
      <c r="C41" s="12" t="s">
        <v>276</v>
      </c>
      <c r="D41" s="12" t="s">
        <v>2675</v>
      </c>
      <c r="E41" s="12" t="s">
        <v>277</v>
      </c>
      <c r="F41" s="12" t="s">
        <v>278</v>
      </c>
      <c r="G41" s="318" t="s">
        <v>2682</v>
      </c>
      <c r="H41" s="201"/>
      <c r="I41" s="200">
        <f>SUMIF(Table10[Entreprise],Companies[[#This Row],[Nom complet de l’entreprise]],Table10[Valeur de revenus])</f>
        <v>98236106305.28653</v>
      </c>
    </row>
    <row r="42" spans="2:9" s="56" customFormat="1" ht="16.5" x14ac:dyDescent="0.25">
      <c r="B42" t="s">
        <v>2341</v>
      </c>
      <c r="C42" s="12" t="s">
        <v>276</v>
      </c>
      <c r="D42" s="12" t="s">
        <v>2676</v>
      </c>
      <c r="E42" s="12" t="s">
        <v>277</v>
      </c>
      <c r="F42" s="12" t="s">
        <v>278</v>
      </c>
      <c r="G42" s="319" t="s">
        <v>2683</v>
      </c>
      <c r="H42" s="201"/>
      <c r="I42" s="200">
        <f>SUMIF(Table10[Entreprise],Companies[[#This Row],[Nom complet de l’entreprise]],Table10[Valeur de revenus])</f>
        <v>64280415836.757027</v>
      </c>
    </row>
    <row r="43" spans="2:9" s="56" customFormat="1" ht="16.5" x14ac:dyDescent="0.25">
      <c r="B43" t="s">
        <v>2342</v>
      </c>
      <c r="C43" s="12" t="s">
        <v>276</v>
      </c>
      <c r="D43" s="12" t="s">
        <v>2663</v>
      </c>
      <c r="E43" s="12" t="s">
        <v>277</v>
      </c>
      <c r="F43" s="12" t="s">
        <v>278</v>
      </c>
      <c r="G43" s="320" t="s">
        <v>2684</v>
      </c>
      <c r="H43" s="201"/>
      <c r="I43" s="200">
        <f>SUMIF(Table10[Entreprise],Companies[[#This Row],[Nom complet de l’entreprise]],Table10[Valeur de revenus])</f>
        <v>57879785244.598236</v>
      </c>
    </row>
    <row r="44" spans="2:9" s="56" customFormat="1" ht="16.5" x14ac:dyDescent="0.25">
      <c r="B44" t="s">
        <v>2343</v>
      </c>
      <c r="C44" s="12" t="s">
        <v>276</v>
      </c>
      <c r="D44" s="12" t="s">
        <v>2664</v>
      </c>
      <c r="E44" s="12" t="s">
        <v>277</v>
      </c>
      <c r="F44" s="12" t="s">
        <v>278</v>
      </c>
      <c r="G44" s="320" t="s">
        <v>2685</v>
      </c>
      <c r="H44" s="201"/>
      <c r="I44" s="200">
        <f>SUMIF(Table10[Entreprise],Companies[[#This Row],[Nom complet de l’entreprise]],Table10[Valeur de revenus])</f>
        <v>45185796213.24202</v>
      </c>
    </row>
    <row r="45" spans="2:9" s="56" customFormat="1" ht="16.5" x14ac:dyDescent="0.25">
      <c r="B45" t="s">
        <v>2344</v>
      </c>
      <c r="C45" s="12" t="s">
        <v>276</v>
      </c>
      <c r="D45" s="12" t="s">
        <v>2665</v>
      </c>
      <c r="E45" s="12" t="s">
        <v>277</v>
      </c>
      <c r="F45" s="12" t="s">
        <v>278</v>
      </c>
      <c r="G45" s="319" t="s">
        <v>2686</v>
      </c>
      <c r="H45" s="201"/>
      <c r="I45" s="200">
        <f>SUMIF(Table10[Entreprise],Companies[[#This Row],[Nom complet de l’entreprise]],Table10[Valeur de revenus])</f>
        <v>26529194337.534618</v>
      </c>
    </row>
    <row r="46" spans="2:9" s="56" customFormat="1" ht="16.5" x14ac:dyDescent="0.25">
      <c r="B46" t="s">
        <v>2345</v>
      </c>
      <c r="C46" s="12" t="s">
        <v>276</v>
      </c>
      <c r="D46" s="12" t="s">
        <v>2666</v>
      </c>
      <c r="E46" s="12" t="s">
        <v>277</v>
      </c>
      <c r="F46" s="12" t="s">
        <v>278</v>
      </c>
      <c r="G46" s="321" t="s">
        <v>2687</v>
      </c>
      <c r="H46" s="201"/>
      <c r="I46" s="200">
        <f>SUMIF(Table10[Entreprise],Companies[[#This Row],[Nom complet de l’entreprise]],Table10[Valeur de revenus])</f>
        <v>26639265426.188599</v>
      </c>
    </row>
    <row r="47" spans="2:9" s="56" customFormat="1" ht="16.5" x14ac:dyDescent="0.25">
      <c r="B47" t="s">
        <v>2346</v>
      </c>
      <c r="C47" s="12" t="s">
        <v>276</v>
      </c>
      <c r="D47" s="12" t="s">
        <v>2667</v>
      </c>
      <c r="E47" s="12" t="s">
        <v>277</v>
      </c>
      <c r="F47" s="12" t="s">
        <v>278</v>
      </c>
      <c r="G47" s="320" t="s">
        <v>2684</v>
      </c>
      <c r="H47" s="201"/>
      <c r="I47" s="200">
        <f>SUMIF(Table10[Entreprise],Companies[[#This Row],[Nom complet de l’entreprise]],Table10[Valeur de revenus])</f>
        <v>24654784965.4972</v>
      </c>
    </row>
    <row r="48" spans="2:9" s="56" customFormat="1" ht="16.5" x14ac:dyDescent="0.25">
      <c r="B48" t="s">
        <v>2347</v>
      </c>
      <c r="C48" s="12" t="s">
        <v>276</v>
      </c>
      <c r="D48" s="12" t="s">
        <v>2668</v>
      </c>
      <c r="E48" s="12" t="s">
        <v>277</v>
      </c>
      <c r="F48" s="12" t="s">
        <v>278</v>
      </c>
      <c r="G48" s="319" t="s">
        <v>2688</v>
      </c>
      <c r="H48" s="201"/>
      <c r="I48" s="200">
        <f>SUMIF(Table10[Entreprise],Companies[[#This Row],[Nom complet de l’entreprise]],Table10[Valeur de revenus])</f>
        <v>21277003913.4137</v>
      </c>
    </row>
    <row r="49" spans="2:9" s="56" customFormat="1" ht="16.5" x14ac:dyDescent="0.25">
      <c r="B49" t="s">
        <v>2348</v>
      </c>
      <c r="C49" s="12" t="s">
        <v>276</v>
      </c>
      <c r="D49" s="12" t="s">
        <v>2669</v>
      </c>
      <c r="E49" s="12" t="s">
        <v>277</v>
      </c>
      <c r="F49" s="12" t="s">
        <v>278</v>
      </c>
      <c r="G49" s="322" t="s">
        <v>2682</v>
      </c>
      <c r="H49" s="201"/>
      <c r="I49" s="200">
        <f>SUMIF(Table10[Entreprise],Companies[[#This Row],[Nom complet de l’entreprise]],Table10[Valeur de revenus])</f>
        <v>11101202824.09</v>
      </c>
    </row>
    <row r="50" spans="2:9" s="56" customFormat="1" ht="16.5" x14ac:dyDescent="0.25">
      <c r="B50" t="s">
        <v>2349</v>
      </c>
      <c r="C50" s="12" t="s">
        <v>276</v>
      </c>
      <c r="D50" s="12" t="s">
        <v>2670</v>
      </c>
      <c r="E50" s="12" t="s">
        <v>277</v>
      </c>
      <c r="F50" s="12" t="s">
        <v>2679</v>
      </c>
      <c r="G50" s="323" t="s">
        <v>2682</v>
      </c>
      <c r="H50" s="201"/>
      <c r="I50" s="200">
        <f>SUMIF(Table10[Entreprise],Companies[[#This Row],[Nom complet de l’entreprise]],Table10[Valeur de revenus])</f>
        <v>2186197565</v>
      </c>
    </row>
    <row r="51" spans="2:9" s="56" customFormat="1" ht="16.5" x14ac:dyDescent="0.25">
      <c r="B51" t="s">
        <v>2350</v>
      </c>
      <c r="C51" s="12" t="s">
        <v>276</v>
      </c>
      <c r="D51" s="12" t="s">
        <v>2677</v>
      </c>
      <c r="E51" s="12" t="s">
        <v>277</v>
      </c>
      <c r="F51" s="12" t="s">
        <v>278</v>
      </c>
      <c r="G51" s="323" t="s">
        <v>2682</v>
      </c>
      <c r="H51" s="201"/>
      <c r="I51" s="200">
        <f>SUMIF(Table10[Entreprise],Companies[[#This Row],[Nom complet de l’entreprise]],Table10[Valeur de revenus])</f>
        <v>1887792799</v>
      </c>
    </row>
    <row r="52" spans="2:9" s="56" customFormat="1" ht="16.5" x14ac:dyDescent="0.25">
      <c r="B52" t="s">
        <v>2351</v>
      </c>
      <c r="C52" s="12" t="s">
        <v>276</v>
      </c>
      <c r="D52" s="12" t="s">
        <v>2671</v>
      </c>
      <c r="E52" s="12" t="s">
        <v>277</v>
      </c>
      <c r="F52" s="12" t="s">
        <v>278</v>
      </c>
      <c r="G52" s="201"/>
      <c r="H52" s="201"/>
      <c r="I52" s="200">
        <f>SUMIF(Table10[Entreprise],Companies[[#This Row],[Nom complet de l’entreprise]],Table10[Valeur de revenus])</f>
        <v>1336143968</v>
      </c>
    </row>
    <row r="53" spans="2:9" s="56" customFormat="1" ht="16.5" x14ac:dyDescent="0.25">
      <c r="B53" t="s">
        <v>2352</v>
      </c>
      <c r="C53" s="12" t="s">
        <v>276</v>
      </c>
      <c r="D53" s="12" t="s">
        <v>2672</v>
      </c>
      <c r="E53" s="12" t="s">
        <v>277</v>
      </c>
      <c r="F53" s="56" t="s">
        <v>278</v>
      </c>
      <c r="G53" s="201"/>
      <c r="H53" s="201"/>
      <c r="I53" s="200">
        <f>SUMIF(Table10[Entreprise],Companies[[#This Row],[Nom complet de l’entreprise]],Table10[Valeur de revenus])</f>
        <v>-929797158</v>
      </c>
    </row>
    <row r="54" spans="2:9" s="56" customFormat="1" ht="16.5" x14ac:dyDescent="0.25">
      <c r="B54" t="s">
        <v>2353</v>
      </c>
      <c r="C54" s="12" t="s">
        <v>276</v>
      </c>
      <c r="D54" s="12" t="s">
        <v>2673</v>
      </c>
      <c r="E54" s="12" t="s">
        <v>277</v>
      </c>
      <c r="F54" s="12" t="s">
        <v>278</v>
      </c>
      <c r="G54" s="201"/>
      <c r="H54" s="201"/>
      <c r="I54" s="200">
        <f>SUMIF(Table10[Entreprise],Companies[[#This Row],[Nom complet de l’entreprise]],Table10[Valeur de revenus])</f>
        <v>1014884642</v>
      </c>
    </row>
    <row r="55" spans="2:9" s="56" customFormat="1" ht="16.5" x14ac:dyDescent="0.25">
      <c r="B55" t="s">
        <v>2336</v>
      </c>
      <c r="C55" s="12" t="s">
        <v>446</v>
      </c>
      <c r="D55" s="12" t="s">
        <v>2674</v>
      </c>
      <c r="E55" s="12" t="s">
        <v>277</v>
      </c>
      <c r="F55" s="316" t="s">
        <v>2680</v>
      </c>
      <c r="G55" s="324" t="s">
        <v>2689</v>
      </c>
      <c r="H55" s="201"/>
      <c r="I55" s="200">
        <f>SUMIF(Table10[Entreprise],Companies[[#This Row],[Nom complet de l’entreprise]],Table10[Valeur de revenus])</f>
        <v>276058103</v>
      </c>
    </row>
    <row r="56" spans="2:9" s="56" customFormat="1" ht="16.5" x14ac:dyDescent="0.25">
      <c r="B56" t="s">
        <v>2354</v>
      </c>
      <c r="C56" s="12" t="s">
        <v>446</v>
      </c>
      <c r="D56" s="56" t="s">
        <v>2678</v>
      </c>
      <c r="E56" s="12" t="s">
        <v>277</v>
      </c>
      <c r="F56" s="12" t="s">
        <v>278</v>
      </c>
      <c r="G56" s="201"/>
      <c r="H56" s="201"/>
      <c r="I56" s="200">
        <f>SUMIF(Table10[Entreprise],Companies[[#This Row],[Nom complet de l’entreprise]],Table10[Valeur de revenus])</f>
        <v>0</v>
      </c>
    </row>
    <row r="57" spans="2:9" s="56" customFormat="1" ht="16.5" x14ac:dyDescent="0.25">
      <c r="B57" t="s">
        <v>2355</v>
      </c>
      <c r="C57" s="12" t="s">
        <v>276</v>
      </c>
      <c r="E57" s="12" t="s">
        <v>277</v>
      </c>
      <c r="F57" s="12"/>
      <c r="G57" s="201"/>
      <c r="H57" s="201"/>
      <c r="I57" s="200">
        <f>SUMIF(Table10[Entreprise],Companies[[#This Row],[Nom complet de l’entreprise]],Table10[Valeur de revenus])</f>
        <v>18171898</v>
      </c>
    </row>
    <row r="58" spans="2:9" s="56" customFormat="1" ht="16.5" x14ac:dyDescent="0.25">
      <c r="B58" t="s">
        <v>2356</v>
      </c>
      <c r="C58" s="12" t="s">
        <v>276</v>
      </c>
      <c r="E58" s="12" t="s">
        <v>277</v>
      </c>
      <c r="F58" s="12"/>
      <c r="G58" s="201"/>
      <c r="H58" s="201"/>
      <c r="I58" s="200">
        <f>SUMIF(Table10[Entreprise],Companies[[#This Row],[Nom complet de l’entreprise]],Table10[Valeur de revenus])</f>
        <v>9994755</v>
      </c>
    </row>
    <row r="59" spans="2:9" s="56" customFormat="1" ht="16.5" x14ac:dyDescent="0.25">
      <c r="B59" t="s">
        <v>2357</v>
      </c>
      <c r="C59" s="12" t="s">
        <v>276</v>
      </c>
      <c r="E59" s="12" t="s">
        <v>277</v>
      </c>
      <c r="F59" s="12"/>
      <c r="G59" s="201"/>
      <c r="H59" s="201"/>
      <c r="I59" s="200">
        <f>SUMIF(Table10[Entreprise],Companies[[#This Row],[Nom complet de l’entreprise]],Table10[Valeur de revenus])</f>
        <v>15158162</v>
      </c>
    </row>
    <row r="60" spans="2:9" s="56" customFormat="1" ht="16.5" x14ac:dyDescent="0.25">
      <c r="B60" t="s">
        <v>2358</v>
      </c>
      <c r="C60" s="12" t="s">
        <v>276</v>
      </c>
      <c r="E60" s="12" t="s">
        <v>277</v>
      </c>
      <c r="F60" s="12"/>
      <c r="G60" s="201"/>
      <c r="H60" s="201"/>
      <c r="I60" s="200">
        <f>SUMIF(Table10[Entreprise],Companies[[#This Row],[Nom complet de l’entreprise]],Table10[Valeur de revenus])</f>
        <v>10000</v>
      </c>
    </row>
    <row r="61" spans="2:9" s="56" customFormat="1" ht="16.5" x14ac:dyDescent="0.25">
      <c r="B61" t="s">
        <v>2359</v>
      </c>
      <c r="C61" s="12" t="s">
        <v>276</v>
      </c>
      <c r="E61" s="12" t="s">
        <v>277</v>
      </c>
      <c r="F61" s="12"/>
      <c r="G61" s="201"/>
      <c r="H61" s="201"/>
      <c r="I61" s="200">
        <f>SUMIF(Table10[Entreprise],Companies[[#This Row],[Nom complet de l’entreprise]],Table10[Valeur de revenus])</f>
        <v>10000</v>
      </c>
    </row>
    <row r="62" spans="2:9" s="56" customFormat="1" ht="16.5" x14ac:dyDescent="0.25">
      <c r="B62" t="s">
        <v>2360</v>
      </c>
      <c r="C62" s="12" t="s">
        <v>276</v>
      </c>
      <c r="E62" s="12" t="s">
        <v>277</v>
      </c>
      <c r="F62" s="12"/>
      <c r="G62" s="201"/>
      <c r="H62" s="201"/>
      <c r="I62" s="200">
        <f>SUMIF(Table10[Entreprise],Companies[[#This Row],[Nom complet de l’entreprise]],Table10[Valeur de revenus])</f>
        <v>1060066</v>
      </c>
    </row>
    <row r="63" spans="2:9" s="56" customFormat="1" ht="16.5" x14ac:dyDescent="0.25">
      <c r="B63" t="s">
        <v>2361</v>
      </c>
      <c r="C63" s="12" t="s">
        <v>276</v>
      </c>
      <c r="E63" s="12" t="s">
        <v>277</v>
      </c>
      <c r="F63" s="12"/>
      <c r="G63" s="201"/>
      <c r="H63" s="201"/>
      <c r="I63" s="200">
        <f>SUMIF(Table10[Entreprise],Companies[[#This Row],[Nom complet de l’entreprise]],Table10[Valeur de revenus])</f>
        <v>66457343</v>
      </c>
    </row>
    <row r="64" spans="2:9" s="56" customFormat="1" ht="16.5" x14ac:dyDescent="0.25">
      <c r="B64" t="s">
        <v>2362</v>
      </c>
      <c r="C64" s="12" t="s">
        <v>276</v>
      </c>
      <c r="E64" s="12" t="s">
        <v>277</v>
      </c>
      <c r="F64" s="12"/>
      <c r="G64" s="201"/>
      <c r="H64" s="201"/>
      <c r="I64" s="200">
        <f>SUMIF(Table10[Entreprise],Companies[[#This Row],[Nom complet de l’entreprise]],Table10[Valeur de revenus])</f>
        <v>2000000</v>
      </c>
    </row>
    <row r="65" spans="2:9" s="56" customFormat="1" ht="16.5" x14ac:dyDescent="0.25">
      <c r="B65" t="s">
        <v>2363</v>
      </c>
      <c r="C65" s="12" t="s">
        <v>276</v>
      </c>
      <c r="E65" s="12" t="s">
        <v>277</v>
      </c>
      <c r="F65" s="12"/>
      <c r="G65" s="201"/>
      <c r="H65" s="201"/>
      <c r="I65" s="200">
        <f>SUMIF(Table10[Entreprise],Companies[[#This Row],[Nom complet de l’entreprise]],Table10[Valeur de revenus])</f>
        <v>20000000</v>
      </c>
    </row>
    <row r="66" spans="2:9" s="56" customFormat="1" ht="16.5" x14ac:dyDescent="0.25">
      <c r="B66" t="s">
        <v>2364</v>
      </c>
      <c r="C66" s="12" t="s">
        <v>276</v>
      </c>
      <c r="E66" s="12" t="s">
        <v>277</v>
      </c>
      <c r="F66" s="12"/>
      <c r="G66" s="201"/>
      <c r="H66" s="201"/>
      <c r="I66" s="200">
        <f>SUMIF(Table10[Entreprise],Companies[[#This Row],[Nom complet de l’entreprise]],Table10[Valeur de revenus])</f>
        <v>2500000</v>
      </c>
    </row>
    <row r="67" spans="2:9" s="56" customFormat="1" ht="16.5" x14ac:dyDescent="0.25">
      <c r="B67" s="192" t="s">
        <v>2365</v>
      </c>
      <c r="C67" s="12" t="s">
        <v>276</v>
      </c>
      <c r="E67" s="12" t="s">
        <v>277</v>
      </c>
      <c r="F67" s="12"/>
      <c r="G67" s="201"/>
      <c r="H67" s="201"/>
      <c r="I67" s="200">
        <f>SUMIF(Table10[Entreprise],Companies[[#This Row],[Nom complet de l’entreprise]],Table10[Valeur de revenus])</f>
        <v>6946080</v>
      </c>
    </row>
    <row r="68" spans="2:9" s="56" customFormat="1" ht="16.5" x14ac:dyDescent="0.25">
      <c r="B68" s="192" t="s">
        <v>2366</v>
      </c>
      <c r="C68" s="12" t="s">
        <v>276</v>
      </c>
      <c r="E68" s="12" t="s">
        <v>277</v>
      </c>
      <c r="F68" s="12"/>
      <c r="G68" s="201"/>
      <c r="H68" s="201"/>
      <c r="I68" s="200">
        <f>SUMIF(Table10[Entreprise],Companies[[#This Row],[Nom complet de l’entreprise]],Table10[Valeur de revenus])</f>
        <v>37561900</v>
      </c>
    </row>
    <row r="69" spans="2:9" s="56" customFormat="1" ht="16.5" x14ac:dyDescent="0.25">
      <c r="B69" s="192" t="s">
        <v>2367</v>
      </c>
      <c r="C69" s="12" t="s">
        <v>276</v>
      </c>
      <c r="E69" s="12" t="s">
        <v>277</v>
      </c>
      <c r="F69" s="12"/>
      <c r="G69" s="201"/>
      <c r="H69" s="201"/>
      <c r="I69" s="200">
        <f>SUMIF(Table10[Entreprise],Companies[[#This Row],[Nom complet de l’entreprise]],Table10[Valeur de revenus])</f>
        <v>1321183</v>
      </c>
    </row>
    <row r="70" spans="2:9" s="56" customFormat="1" ht="16.5" x14ac:dyDescent="0.25">
      <c r="B70" s="192" t="s">
        <v>2368</v>
      </c>
      <c r="C70" s="12" t="s">
        <v>276</v>
      </c>
      <c r="E70" s="12" t="s">
        <v>277</v>
      </c>
      <c r="F70" s="12"/>
      <c r="G70" s="201"/>
      <c r="H70" s="201"/>
      <c r="I70" s="200">
        <f>SUMIF(Table10[Entreprise],Companies[[#This Row],[Nom complet de l’entreprise]],Table10[Valeur de revenus])</f>
        <v>1198500</v>
      </c>
    </row>
    <row r="71" spans="2:9" s="56" customFormat="1" ht="16.5" x14ac:dyDescent="0.25">
      <c r="B71" s="192" t="s">
        <v>2369</v>
      </c>
      <c r="C71" s="12" t="s">
        <v>276</v>
      </c>
      <c r="E71" s="12" t="s">
        <v>277</v>
      </c>
      <c r="F71" s="12"/>
      <c r="G71" s="201"/>
      <c r="H71" s="201"/>
      <c r="I71" s="200">
        <f>SUMIF(Table10[Entreprise],Companies[[#This Row],[Nom complet de l’entreprise]],Table10[Valeur de revenus])</f>
        <v>15352400</v>
      </c>
    </row>
    <row r="72" spans="2:9" s="56" customFormat="1" ht="16.5" x14ac:dyDescent="0.25">
      <c r="B72" s="192" t="s">
        <v>2370</v>
      </c>
      <c r="C72" s="12" t="s">
        <v>276</v>
      </c>
      <c r="E72" s="12" t="s">
        <v>277</v>
      </c>
      <c r="F72" s="12"/>
      <c r="G72" s="201"/>
      <c r="H72" s="201"/>
      <c r="I72" s="200">
        <f>SUMIF(Table10[Entreprise],Companies[[#This Row],[Nom complet de l’entreprise]],Table10[Valeur de revenus])</f>
        <v>132000</v>
      </c>
    </row>
    <row r="73" spans="2:9" s="56" customFormat="1" ht="16.5" x14ac:dyDescent="0.25">
      <c r="B73" s="192" t="s">
        <v>2371</v>
      </c>
      <c r="C73" s="12" t="s">
        <v>276</v>
      </c>
      <c r="E73" s="12" t="s">
        <v>277</v>
      </c>
      <c r="F73" s="12"/>
      <c r="G73" s="201"/>
      <c r="H73" s="201"/>
      <c r="I73" s="200">
        <f>SUMIF(Table10[Entreprise],Companies[[#This Row],[Nom complet de l’entreprise]],Table10[Valeur de revenus])</f>
        <v>5641787</v>
      </c>
    </row>
    <row r="74" spans="2:9" s="56" customFormat="1" ht="16.5" x14ac:dyDescent="0.25">
      <c r="B74" s="192" t="s">
        <v>2372</v>
      </c>
      <c r="C74" s="12" t="s">
        <v>276</v>
      </c>
      <c r="E74" s="12" t="s">
        <v>277</v>
      </c>
      <c r="F74" s="12"/>
      <c r="G74" s="201"/>
      <c r="H74" s="201"/>
      <c r="I74" s="200">
        <f>SUMIF(Table10[Entreprise],Companies[[#This Row],[Nom complet de l’entreprise]],Table10[Valeur de revenus])</f>
        <v>239014</v>
      </c>
    </row>
    <row r="75" spans="2:9" s="56" customFormat="1" ht="16.5" x14ac:dyDescent="0.25">
      <c r="B75" s="192" t="s">
        <v>2373</v>
      </c>
      <c r="C75" s="12" t="s">
        <v>276</v>
      </c>
      <c r="E75" s="12" t="s">
        <v>277</v>
      </c>
      <c r="F75" s="12"/>
      <c r="G75" s="201"/>
      <c r="H75" s="201"/>
      <c r="I75" s="200">
        <f>SUMIF(Table10[Entreprise],Companies[[#This Row],[Nom complet de l’entreprise]],Table10[Valeur de revenus])</f>
        <v>13983046</v>
      </c>
    </row>
    <row r="76" spans="2:9" s="56" customFormat="1" ht="16.5" x14ac:dyDescent="0.25">
      <c r="B76" s="192" t="s">
        <v>2374</v>
      </c>
      <c r="C76" s="12" t="s">
        <v>276</v>
      </c>
      <c r="E76" s="12" t="s">
        <v>277</v>
      </c>
      <c r="F76" s="12"/>
      <c r="G76" s="201"/>
      <c r="H76" s="201"/>
      <c r="I76" s="200">
        <f>SUMIF(Table10[Entreprise],Companies[[#This Row],[Nom complet de l’entreprise]],Table10[Valeur de revenus])</f>
        <v>10000</v>
      </c>
    </row>
    <row r="77" spans="2:9" s="56" customFormat="1" ht="16.5" x14ac:dyDescent="0.25">
      <c r="B77" s="192" t="s">
        <v>2375</v>
      </c>
      <c r="C77" s="12" t="s">
        <v>276</v>
      </c>
      <c r="E77" s="12" t="s">
        <v>277</v>
      </c>
      <c r="F77" s="12"/>
      <c r="G77" s="201"/>
      <c r="H77" s="201"/>
      <c r="I77" s="200">
        <f>SUMIF(Table10[Entreprise],Companies[[#This Row],[Nom complet de l’entreprise]],Table10[Valeur de revenus])</f>
        <v>96466934</v>
      </c>
    </row>
    <row r="78" spans="2:9" s="56" customFormat="1" ht="16.5" x14ac:dyDescent="0.25">
      <c r="B78" s="192" t="s">
        <v>2376</v>
      </c>
      <c r="C78" s="12" t="s">
        <v>276</v>
      </c>
      <c r="E78" s="12" t="s">
        <v>277</v>
      </c>
      <c r="F78" s="12"/>
      <c r="G78" s="201"/>
      <c r="H78" s="201"/>
      <c r="I78" s="200">
        <f>SUMIF(Table10[Entreprise],Companies[[#This Row],[Nom complet de l’entreprise]],Table10[Valeur de revenus])</f>
        <v>6702978</v>
      </c>
    </row>
    <row r="79" spans="2:9" s="56" customFormat="1" ht="16.5" x14ac:dyDescent="0.25">
      <c r="B79" s="192" t="s">
        <v>2377</v>
      </c>
      <c r="C79" s="12" t="s">
        <v>276</v>
      </c>
      <c r="E79" s="12" t="s">
        <v>277</v>
      </c>
      <c r="F79" s="12"/>
      <c r="G79" s="201"/>
      <c r="H79" s="201"/>
      <c r="I79" s="200">
        <f>SUMIF(Table10[Entreprise],Companies[[#This Row],[Nom complet de l’entreprise]],Table10[Valeur de revenus])</f>
        <v>2538513</v>
      </c>
    </row>
    <row r="80" spans="2:9" s="56" customFormat="1" ht="16.5" x14ac:dyDescent="0.25">
      <c r="B80" s="192" t="s">
        <v>2378</v>
      </c>
      <c r="C80" s="12" t="s">
        <v>276</v>
      </c>
      <c r="E80" s="12" t="s">
        <v>277</v>
      </c>
      <c r="F80" s="12"/>
      <c r="G80" s="201"/>
      <c r="H80" s="201"/>
      <c r="I80" s="200">
        <f>SUMIF(Table10[Entreprise],Companies[[#This Row],[Nom complet de l’entreprise]],Table10[Valeur de revenus])</f>
        <v>20000</v>
      </c>
    </row>
    <row r="81" spans="2:9" s="56" customFormat="1" ht="16.5" x14ac:dyDescent="0.25">
      <c r="B81" s="192" t="s">
        <v>2379</v>
      </c>
      <c r="C81" s="12" t="s">
        <v>276</v>
      </c>
      <c r="E81" s="12" t="s">
        <v>277</v>
      </c>
      <c r="F81" s="12"/>
      <c r="G81" s="201"/>
      <c r="H81" s="201"/>
      <c r="I81" s="200">
        <f>SUMIF(Table10[Entreprise],Companies[[#This Row],[Nom complet de l’entreprise]],Table10[Valeur de revenus])</f>
        <v>10000</v>
      </c>
    </row>
    <row r="82" spans="2:9" s="56" customFormat="1" ht="16.5" x14ac:dyDescent="0.25">
      <c r="B82" s="192" t="s">
        <v>2380</v>
      </c>
      <c r="C82" s="12" t="s">
        <v>276</v>
      </c>
      <c r="E82" s="12" t="s">
        <v>277</v>
      </c>
      <c r="F82" s="12"/>
      <c r="G82" s="201"/>
      <c r="H82" s="201"/>
      <c r="I82" s="200">
        <f>SUMIF(Table10[Entreprise],Companies[[#This Row],[Nom complet de l’entreprise]],Table10[Valeur de revenus])</f>
        <v>10000</v>
      </c>
    </row>
    <row r="83" spans="2:9" s="56" customFormat="1" ht="16.5" x14ac:dyDescent="0.25">
      <c r="B83" s="192" t="s">
        <v>2381</v>
      </c>
      <c r="C83" s="12" t="s">
        <v>276</v>
      </c>
      <c r="E83" s="12" t="s">
        <v>277</v>
      </c>
      <c r="F83" s="12"/>
      <c r="G83" s="201"/>
      <c r="H83" s="201"/>
      <c r="I83" s="200">
        <f>SUMIF(Table10[Entreprise],Companies[[#This Row],[Nom complet de l’entreprise]],Table10[Valeur de revenus])</f>
        <v>187525</v>
      </c>
    </row>
    <row r="84" spans="2:9" s="56" customFormat="1" ht="16.5" x14ac:dyDescent="0.25">
      <c r="B84" s="192" t="s">
        <v>2382</v>
      </c>
      <c r="C84" s="12" t="s">
        <v>276</v>
      </c>
      <c r="E84" s="12" t="s">
        <v>277</v>
      </c>
      <c r="F84" s="12"/>
      <c r="G84" s="201"/>
      <c r="H84" s="201"/>
      <c r="I84" s="200">
        <f>SUMIF(Table10[Entreprise],Companies[[#This Row],[Nom complet de l’entreprise]],Table10[Valeur de revenus])</f>
        <v>4014487</v>
      </c>
    </row>
    <row r="85" spans="2:9" s="56" customFormat="1" ht="16.5" x14ac:dyDescent="0.25">
      <c r="B85" s="192" t="s">
        <v>2383</v>
      </c>
      <c r="C85" s="12" t="s">
        <v>276</v>
      </c>
      <c r="E85" s="12" t="s">
        <v>277</v>
      </c>
      <c r="F85" s="12"/>
      <c r="G85" s="201"/>
      <c r="H85" s="201"/>
      <c r="I85" s="200">
        <f>SUMIF(Table10[Entreprise],Companies[[#This Row],[Nom complet de l’entreprise]],Table10[Valeur de revenus])</f>
        <v>74271411</v>
      </c>
    </row>
    <row r="86" spans="2:9" s="56" customFormat="1" ht="16.5" x14ac:dyDescent="0.25">
      <c r="B86" s="192" t="s">
        <v>2384</v>
      </c>
      <c r="C86" s="12" t="s">
        <v>276</v>
      </c>
      <c r="E86" s="12" t="s">
        <v>277</v>
      </c>
      <c r="F86" s="12"/>
      <c r="G86" s="201"/>
      <c r="H86" s="201"/>
      <c r="I86" s="200">
        <f>SUMIF(Table10[Entreprise],Companies[[#This Row],[Nom complet de l’entreprise]],Table10[Valeur de revenus])</f>
        <v>150000</v>
      </c>
    </row>
    <row r="87" spans="2:9" s="56" customFormat="1" ht="16.5" x14ac:dyDescent="0.25">
      <c r="B87" s="192" t="s">
        <v>2385</v>
      </c>
      <c r="C87" s="12" t="s">
        <v>276</v>
      </c>
      <c r="E87" s="12" t="s">
        <v>277</v>
      </c>
      <c r="F87" s="12"/>
      <c r="G87" s="201"/>
      <c r="H87" s="201"/>
      <c r="I87" s="200">
        <f>SUMIF(Table10[Entreprise],Companies[[#This Row],[Nom complet de l’entreprise]],Table10[Valeur de revenus])</f>
        <v>7540845</v>
      </c>
    </row>
    <row r="88" spans="2:9" s="56" customFormat="1" ht="16.5" x14ac:dyDescent="0.25">
      <c r="B88" s="192" t="s">
        <v>2386</v>
      </c>
      <c r="C88" s="12" t="s">
        <v>276</v>
      </c>
      <c r="E88" s="12" t="s">
        <v>277</v>
      </c>
      <c r="F88" s="12"/>
      <c r="G88" s="201"/>
      <c r="H88" s="201"/>
      <c r="I88" s="200">
        <f>SUMIF(Table10[Entreprise],Companies[[#This Row],[Nom complet de l’entreprise]],Table10[Valeur de revenus])</f>
        <v>155940987</v>
      </c>
    </row>
    <row r="89" spans="2:9" s="56" customFormat="1" ht="16.5" x14ac:dyDescent="0.25">
      <c r="B89" s="192" t="s">
        <v>2387</v>
      </c>
      <c r="C89" s="12" t="s">
        <v>276</v>
      </c>
      <c r="E89" s="12" t="s">
        <v>277</v>
      </c>
      <c r="F89" s="12"/>
      <c r="G89" s="201"/>
      <c r="H89" s="201"/>
      <c r="I89" s="200">
        <f>SUMIF(Table10[Entreprise],Companies[[#This Row],[Nom complet de l’entreprise]],Table10[Valeur de revenus])</f>
        <v>13428739</v>
      </c>
    </row>
    <row r="90" spans="2:9" s="56" customFormat="1" ht="16.5" x14ac:dyDescent="0.25">
      <c r="B90" s="192" t="s">
        <v>2388</v>
      </c>
      <c r="C90" s="12" t="s">
        <v>276</v>
      </c>
      <c r="E90" s="12" t="s">
        <v>277</v>
      </c>
      <c r="F90" s="12"/>
      <c r="G90" s="201"/>
      <c r="H90" s="201"/>
      <c r="I90" s="200">
        <f>SUMIF(Table10[Entreprise],Companies[[#This Row],[Nom complet de l’entreprise]],Table10[Valeur de revenus])</f>
        <v>4888452</v>
      </c>
    </row>
    <row r="91" spans="2:9" s="56" customFormat="1" ht="16.5" x14ac:dyDescent="0.25">
      <c r="B91" s="192" t="s">
        <v>2389</v>
      </c>
      <c r="C91" s="12" t="s">
        <v>276</v>
      </c>
      <c r="E91" s="12" t="s">
        <v>277</v>
      </c>
      <c r="F91" s="12"/>
      <c r="G91" s="201"/>
      <c r="H91" s="201"/>
      <c r="I91" s="200">
        <f>SUMIF(Table10[Entreprise],Companies[[#This Row],[Nom complet de l’entreprise]],Table10[Valeur de revenus])</f>
        <v>10743608</v>
      </c>
    </row>
    <row r="92" spans="2:9" s="56" customFormat="1" ht="16.5" x14ac:dyDescent="0.25">
      <c r="B92" s="192" t="s">
        <v>2390</v>
      </c>
      <c r="C92" s="12" t="s">
        <v>276</v>
      </c>
      <c r="E92" s="12" t="s">
        <v>277</v>
      </c>
      <c r="F92" s="12"/>
      <c r="G92" s="201"/>
      <c r="H92" s="201"/>
      <c r="I92" s="200">
        <f>SUMIF(Table10[Entreprise],Companies[[#This Row],[Nom complet de l’entreprise]],Table10[Valeur de revenus])</f>
        <v>4015753</v>
      </c>
    </row>
    <row r="93" spans="2:9" s="56" customFormat="1" ht="16.5" x14ac:dyDescent="0.25">
      <c r="B93" s="192" t="s">
        <v>2391</v>
      </c>
      <c r="C93" s="12" t="s">
        <v>276</v>
      </c>
      <c r="E93" s="12" t="s">
        <v>277</v>
      </c>
      <c r="F93" s="12"/>
      <c r="G93" s="201"/>
      <c r="H93" s="201"/>
      <c r="I93" s="200">
        <f>SUMIF(Table10[Entreprise],Companies[[#This Row],[Nom complet de l’entreprise]],Table10[Valeur de revenus])</f>
        <v>14804143</v>
      </c>
    </row>
    <row r="94" spans="2:9" s="56" customFormat="1" ht="16.5" x14ac:dyDescent="0.25">
      <c r="B94" s="192" t="s">
        <v>2392</v>
      </c>
      <c r="C94" s="12" t="s">
        <v>276</v>
      </c>
      <c r="E94" s="12" t="s">
        <v>277</v>
      </c>
      <c r="F94" s="12"/>
      <c r="G94" s="201"/>
      <c r="H94" s="201"/>
      <c r="I94" s="200">
        <f>SUMIF(Table10[Entreprise],Companies[[#This Row],[Nom complet de l’entreprise]],Table10[Valeur de revenus])</f>
        <v>1260600</v>
      </c>
    </row>
    <row r="95" spans="2:9" s="56" customFormat="1" ht="16.5" x14ac:dyDescent="0.25">
      <c r="B95" s="192" t="s">
        <v>2393</v>
      </c>
      <c r="C95" s="12" t="s">
        <v>276</v>
      </c>
      <c r="E95" s="12" t="s">
        <v>277</v>
      </c>
      <c r="F95" s="12"/>
      <c r="G95" s="201"/>
      <c r="H95" s="201"/>
      <c r="I95" s="200">
        <f>SUMIF(Table10[Entreprise],Companies[[#This Row],[Nom complet de l’entreprise]],Table10[Valeur de revenus])</f>
        <v>2837443</v>
      </c>
    </row>
    <row r="96" spans="2:9" s="56" customFormat="1" ht="16.5" x14ac:dyDescent="0.25">
      <c r="B96" s="192" t="s">
        <v>2394</v>
      </c>
      <c r="C96" s="12" t="s">
        <v>276</v>
      </c>
      <c r="E96" s="12" t="s">
        <v>277</v>
      </c>
      <c r="F96" s="12"/>
      <c r="G96" s="201"/>
      <c r="H96" s="201"/>
      <c r="I96" s="200">
        <f>SUMIF(Table10[Entreprise],Companies[[#This Row],[Nom complet de l’entreprise]],Table10[Valeur de revenus])</f>
        <v>1421039</v>
      </c>
    </row>
    <row r="97" spans="2:9" s="56" customFormat="1" ht="16.5" x14ac:dyDescent="0.25">
      <c r="B97" s="192" t="s">
        <v>2395</v>
      </c>
      <c r="C97" s="12" t="s">
        <v>276</v>
      </c>
      <c r="E97" s="12" t="s">
        <v>277</v>
      </c>
      <c r="F97" s="12"/>
      <c r="G97" s="201"/>
      <c r="H97" s="201"/>
      <c r="I97" s="200">
        <f>SUMIF(Table10[Entreprise],Companies[[#This Row],[Nom complet de l’entreprise]],Table10[Valeur de revenus])</f>
        <v>155298157</v>
      </c>
    </row>
    <row r="98" spans="2:9" s="56" customFormat="1" ht="16.5" x14ac:dyDescent="0.25">
      <c r="B98" s="192" t="s">
        <v>2396</v>
      </c>
      <c r="C98" s="12" t="s">
        <v>276</v>
      </c>
      <c r="E98" s="12" t="s">
        <v>277</v>
      </c>
      <c r="F98" s="12"/>
      <c r="G98" s="201"/>
      <c r="H98" s="201"/>
      <c r="I98" s="200">
        <f>SUMIF(Table10[Entreprise],Companies[[#This Row],[Nom complet de l’entreprise]],Table10[Valeur de revenus])</f>
        <v>1930306</v>
      </c>
    </row>
    <row r="99" spans="2:9" s="56" customFormat="1" ht="16.5" x14ac:dyDescent="0.25">
      <c r="B99" s="192" t="s">
        <v>2397</v>
      </c>
      <c r="C99" s="12" t="s">
        <v>276</v>
      </c>
      <c r="E99" s="12" t="s">
        <v>277</v>
      </c>
      <c r="F99" s="12"/>
      <c r="G99" s="201"/>
      <c r="H99" s="201"/>
      <c r="I99" s="200">
        <f>SUMIF(Table10[Entreprise],Companies[[#This Row],[Nom complet de l’entreprise]],Table10[Valeur de revenus])</f>
        <v>2882461</v>
      </c>
    </row>
    <row r="100" spans="2:9" s="56" customFormat="1" ht="16.5" x14ac:dyDescent="0.25">
      <c r="B100" s="192" t="s">
        <v>2398</v>
      </c>
      <c r="C100" s="12" t="s">
        <v>276</v>
      </c>
      <c r="E100" s="12" t="s">
        <v>277</v>
      </c>
      <c r="F100" s="12"/>
      <c r="G100" s="201"/>
      <c r="H100" s="201"/>
      <c r="I100" s="200">
        <f>SUMIF(Table10[Entreprise],Companies[[#This Row],[Nom complet de l’entreprise]],Table10[Valeur de revenus])</f>
        <v>728994403</v>
      </c>
    </row>
    <row r="101" spans="2:9" s="56" customFormat="1" ht="16.5" x14ac:dyDescent="0.25">
      <c r="B101" s="192" t="s">
        <v>2399</v>
      </c>
      <c r="C101" s="12" t="s">
        <v>276</v>
      </c>
      <c r="E101" s="12" t="s">
        <v>277</v>
      </c>
      <c r="F101" s="12"/>
      <c r="G101" s="201"/>
      <c r="H101" s="201"/>
      <c r="I101" s="200">
        <f>SUMIF(Table10[Entreprise],Companies[[#This Row],[Nom complet de l’entreprise]],Table10[Valeur de revenus])</f>
        <v>6930058</v>
      </c>
    </row>
    <row r="102" spans="2:9" s="56" customFormat="1" ht="16.5" x14ac:dyDescent="0.25">
      <c r="B102" s="192" t="s">
        <v>2400</v>
      </c>
      <c r="C102" s="12" t="s">
        <v>276</v>
      </c>
      <c r="E102" s="12" t="s">
        <v>277</v>
      </c>
      <c r="F102" s="12"/>
      <c r="G102" s="201"/>
      <c r="H102" s="201"/>
      <c r="I102" s="200">
        <f>SUMIF(Table10[Entreprise],Companies[[#This Row],[Nom complet de l’entreprise]],Table10[Valeur de revenus])</f>
        <v>20000</v>
      </c>
    </row>
    <row r="103" spans="2:9" s="56" customFormat="1" ht="16.5" x14ac:dyDescent="0.25">
      <c r="B103" s="192" t="s">
        <v>2401</v>
      </c>
      <c r="C103" s="12" t="s">
        <v>276</v>
      </c>
      <c r="E103" s="12" t="s">
        <v>277</v>
      </c>
      <c r="F103" s="12"/>
      <c r="G103" s="201"/>
      <c r="H103" s="201"/>
      <c r="I103" s="200">
        <f>SUMIF(Table10[Entreprise],Companies[[#This Row],[Nom complet de l’entreprise]],Table10[Valeur de revenus])</f>
        <v>15603570</v>
      </c>
    </row>
    <row r="104" spans="2:9" s="56" customFormat="1" ht="16.5" x14ac:dyDescent="0.25">
      <c r="B104" s="192" t="s">
        <v>2402</v>
      </c>
      <c r="C104" s="12" t="s">
        <v>276</v>
      </c>
      <c r="E104" s="12" t="s">
        <v>277</v>
      </c>
      <c r="F104" s="12"/>
      <c r="G104" s="201"/>
      <c r="H104" s="201"/>
      <c r="I104" s="200">
        <f>SUMIF(Table10[Entreprise],Companies[[#This Row],[Nom complet de l’entreprise]],Table10[Valeur de revenus])</f>
        <v>12160730</v>
      </c>
    </row>
    <row r="105" spans="2:9" s="56" customFormat="1" ht="16.5" x14ac:dyDescent="0.25">
      <c r="B105" s="192" t="s">
        <v>2403</v>
      </c>
      <c r="C105" s="12" t="s">
        <v>276</v>
      </c>
      <c r="E105" s="12" t="s">
        <v>277</v>
      </c>
      <c r="F105" s="12"/>
      <c r="G105" s="201"/>
      <c r="H105" s="201"/>
      <c r="I105" s="200">
        <f>SUMIF(Table10[Entreprise],Companies[[#This Row],[Nom complet de l’entreprise]],Table10[Valeur de revenus])</f>
        <v>6000000</v>
      </c>
    </row>
    <row r="106" spans="2:9" s="56" customFormat="1" ht="16.5" x14ac:dyDescent="0.25">
      <c r="B106" s="192" t="s">
        <v>2404</v>
      </c>
      <c r="C106" s="12" t="s">
        <v>276</v>
      </c>
      <c r="E106" s="12" t="s">
        <v>277</v>
      </c>
      <c r="F106" s="12"/>
      <c r="G106" s="201"/>
      <c r="H106" s="201"/>
      <c r="I106" s="200">
        <f>SUMIF(Table10[Entreprise],Companies[[#This Row],[Nom complet de l’entreprise]],Table10[Valeur de revenus])</f>
        <v>1000000</v>
      </c>
    </row>
    <row r="107" spans="2:9" s="56" customFormat="1" ht="16.5" x14ac:dyDescent="0.25">
      <c r="B107" s="192" t="s">
        <v>2405</v>
      </c>
      <c r="C107" s="12" t="s">
        <v>276</v>
      </c>
      <c r="E107" s="12" t="s">
        <v>277</v>
      </c>
      <c r="F107" s="12"/>
      <c r="G107" s="201"/>
      <c r="H107" s="201"/>
      <c r="I107" s="200">
        <f>SUMIF(Table10[Entreprise],Companies[[#This Row],[Nom complet de l’entreprise]],Table10[Valeur de revenus])</f>
        <v>20032261</v>
      </c>
    </row>
    <row r="108" spans="2:9" s="56" customFormat="1" ht="16.5" x14ac:dyDescent="0.25">
      <c r="B108" s="192" t="s">
        <v>2406</v>
      </c>
      <c r="C108" s="12" t="s">
        <v>276</v>
      </c>
      <c r="E108" s="12" t="s">
        <v>277</v>
      </c>
      <c r="F108" s="12"/>
      <c r="G108" s="201"/>
      <c r="H108" s="201"/>
      <c r="I108" s="200">
        <f>SUMIF(Table10[Entreprise],Companies[[#This Row],[Nom complet de l’entreprise]],Table10[Valeur de revenus])</f>
        <v>3145896</v>
      </c>
    </row>
    <row r="109" spans="2:9" s="56" customFormat="1" ht="16.5" x14ac:dyDescent="0.25">
      <c r="B109" s="192" t="s">
        <v>2407</v>
      </c>
      <c r="C109" s="12" t="s">
        <v>276</v>
      </c>
      <c r="E109" s="12" t="s">
        <v>277</v>
      </c>
      <c r="F109" s="12"/>
      <c r="G109" s="201"/>
      <c r="H109" s="201"/>
      <c r="I109" s="200">
        <f>SUMIF(Table10[Entreprise],Companies[[#This Row],[Nom complet de l’entreprise]],Table10[Valeur de revenus])</f>
        <v>163836637</v>
      </c>
    </row>
    <row r="110" spans="2:9" s="56" customFormat="1" ht="16.5" x14ac:dyDescent="0.25">
      <c r="B110" s="192" t="s">
        <v>2408</v>
      </c>
      <c r="C110" s="12" t="s">
        <v>276</v>
      </c>
      <c r="E110" s="12" t="s">
        <v>277</v>
      </c>
      <c r="F110" s="12"/>
      <c r="G110" s="201"/>
      <c r="H110" s="201"/>
      <c r="I110" s="200">
        <f>SUMIF(Table10[Entreprise],Companies[[#This Row],[Nom complet de l’entreprise]],Table10[Valeur de revenus])</f>
        <v>537839976</v>
      </c>
    </row>
    <row r="111" spans="2:9" s="56" customFormat="1" ht="16.5" x14ac:dyDescent="0.25">
      <c r="B111" s="192" t="s">
        <v>2409</v>
      </c>
      <c r="C111" s="12" t="s">
        <v>276</v>
      </c>
      <c r="E111" s="12" t="s">
        <v>277</v>
      </c>
      <c r="F111" s="12"/>
      <c r="G111" s="201"/>
      <c r="H111" s="201"/>
      <c r="I111" s="200">
        <f>SUMIF(Table10[Entreprise],Companies[[#This Row],[Nom complet de l’entreprise]],Table10[Valeur de revenus])</f>
        <v>16831171</v>
      </c>
    </row>
    <row r="112" spans="2:9" s="56" customFormat="1" ht="16.5" x14ac:dyDescent="0.25">
      <c r="B112" s="192" t="s">
        <v>2410</v>
      </c>
      <c r="C112" s="12" t="s">
        <v>276</v>
      </c>
      <c r="E112" s="12" t="s">
        <v>277</v>
      </c>
      <c r="F112" s="12"/>
      <c r="G112" s="201"/>
      <c r="H112" s="201"/>
      <c r="I112" s="200">
        <f>SUMIF(Table10[Entreprise],Companies[[#This Row],[Nom complet de l’entreprise]],Table10[Valeur de revenus])</f>
        <v>98078975</v>
      </c>
    </row>
    <row r="113" spans="2:9" s="56" customFormat="1" ht="16.5" x14ac:dyDescent="0.25">
      <c r="B113" s="192" t="s">
        <v>2411</v>
      </c>
      <c r="C113" s="12" t="s">
        <v>276</v>
      </c>
      <c r="E113" s="12" t="s">
        <v>277</v>
      </c>
      <c r="F113" s="12"/>
      <c r="G113" s="201"/>
      <c r="H113" s="201"/>
      <c r="I113" s="200">
        <f>SUMIF(Table10[Entreprise],Companies[[#This Row],[Nom complet de l’entreprise]],Table10[Valeur de revenus])</f>
        <v>57959859</v>
      </c>
    </row>
    <row r="114" spans="2:9" s="56" customFormat="1" ht="16.5" x14ac:dyDescent="0.25">
      <c r="B114" s="192" t="s">
        <v>2412</v>
      </c>
      <c r="C114" s="12" t="s">
        <v>276</v>
      </c>
      <c r="E114" s="12" t="s">
        <v>277</v>
      </c>
      <c r="F114" s="12"/>
      <c r="G114" s="201"/>
      <c r="H114" s="201"/>
      <c r="I114" s="200">
        <f>SUMIF(Table10[Entreprise],Companies[[#This Row],[Nom complet de l’entreprise]],Table10[Valeur de revenus])</f>
        <v>11565000</v>
      </c>
    </row>
    <row r="115" spans="2:9" s="56" customFormat="1" ht="16.5" x14ac:dyDescent="0.25">
      <c r="B115" s="192" t="s">
        <v>2413</v>
      </c>
      <c r="C115" s="12" t="s">
        <v>276</v>
      </c>
      <c r="E115" s="12" t="s">
        <v>277</v>
      </c>
      <c r="F115" s="12"/>
      <c r="G115" s="201"/>
      <c r="H115" s="201"/>
      <c r="I115" s="200">
        <f>SUMIF(Table10[Entreprise],Companies[[#This Row],[Nom complet de l’entreprise]],Table10[Valeur de revenus])</f>
        <v>2068586</v>
      </c>
    </row>
    <row r="116" spans="2:9" s="56" customFormat="1" ht="16.5" x14ac:dyDescent="0.25">
      <c r="B116" s="192" t="s">
        <v>2414</v>
      </c>
      <c r="C116" s="12" t="s">
        <v>276</v>
      </c>
      <c r="E116" s="12" t="s">
        <v>277</v>
      </c>
      <c r="F116" s="12"/>
      <c r="G116" s="201"/>
      <c r="H116" s="201"/>
      <c r="I116" s="200">
        <f>SUMIF(Table10[Entreprise],Companies[[#This Row],[Nom complet de l’entreprise]],Table10[Valeur de revenus])</f>
        <v>10452340</v>
      </c>
    </row>
    <row r="117" spans="2:9" s="56" customFormat="1" ht="16.5" x14ac:dyDescent="0.25">
      <c r="B117" s="192" t="s">
        <v>2415</v>
      </c>
      <c r="C117" s="12" t="s">
        <v>276</v>
      </c>
      <c r="E117" s="12" t="s">
        <v>277</v>
      </c>
      <c r="F117" s="12"/>
      <c r="G117" s="201"/>
      <c r="H117" s="201"/>
      <c r="I117" s="200">
        <f>SUMIF(Table10[Entreprise],Companies[[#This Row],[Nom complet de l’entreprise]],Table10[Valeur de revenus])</f>
        <v>20171675</v>
      </c>
    </row>
    <row r="118" spans="2:9" s="56" customFormat="1" ht="16.5" x14ac:dyDescent="0.25">
      <c r="B118" s="192" t="s">
        <v>2416</v>
      </c>
      <c r="C118" s="12" t="s">
        <v>276</v>
      </c>
      <c r="E118" s="12" t="s">
        <v>277</v>
      </c>
      <c r="F118" s="12"/>
      <c r="G118" s="201"/>
      <c r="H118" s="201"/>
      <c r="I118" s="200">
        <f>SUMIF(Table10[Entreprise],Companies[[#This Row],[Nom complet de l’entreprise]],Table10[Valeur de revenus])</f>
        <v>1835571</v>
      </c>
    </row>
    <row r="119" spans="2:9" s="56" customFormat="1" ht="16.5" x14ac:dyDescent="0.25">
      <c r="B119" s="192" t="s">
        <v>2417</v>
      </c>
      <c r="C119" s="12" t="s">
        <v>276</v>
      </c>
      <c r="E119" s="12" t="s">
        <v>277</v>
      </c>
      <c r="F119" s="12"/>
      <c r="G119" s="201"/>
      <c r="H119" s="201"/>
      <c r="I119" s="200">
        <f>SUMIF(Table10[Entreprise],Companies[[#This Row],[Nom complet de l’entreprise]],Table10[Valeur de revenus])</f>
        <v>14770466</v>
      </c>
    </row>
    <row r="120" spans="2:9" s="56" customFormat="1" ht="16.5" x14ac:dyDescent="0.25">
      <c r="B120" s="192" t="s">
        <v>2418</v>
      </c>
      <c r="C120" s="12" t="s">
        <v>276</v>
      </c>
      <c r="E120" s="12" t="s">
        <v>277</v>
      </c>
      <c r="F120" s="12"/>
      <c r="G120" s="201"/>
      <c r="H120" s="201"/>
      <c r="I120" s="200">
        <f>SUMIF(Table10[Entreprise],Companies[[#This Row],[Nom complet de l’entreprise]],Table10[Valeur de revenus])</f>
        <v>52966</v>
      </c>
    </row>
    <row r="121" spans="2:9" s="56" customFormat="1" ht="16.5" x14ac:dyDescent="0.25">
      <c r="B121" s="192" t="s">
        <v>2419</v>
      </c>
      <c r="C121" s="12" t="s">
        <v>276</v>
      </c>
      <c r="E121" s="12" t="s">
        <v>277</v>
      </c>
      <c r="F121" s="12"/>
      <c r="G121" s="201"/>
      <c r="H121" s="201"/>
      <c r="I121" s="200">
        <f>SUMIF(Table10[Entreprise],Companies[[#This Row],[Nom complet de l’entreprise]],Table10[Valeur de revenus])</f>
        <v>9447536</v>
      </c>
    </row>
    <row r="122" spans="2:9" s="56" customFormat="1" ht="16.5" x14ac:dyDescent="0.25">
      <c r="B122" s="192" t="s">
        <v>2420</v>
      </c>
      <c r="C122" s="12" t="s">
        <v>276</v>
      </c>
      <c r="E122" s="12" t="s">
        <v>277</v>
      </c>
      <c r="F122" s="12"/>
      <c r="G122" s="201"/>
      <c r="H122" s="201"/>
      <c r="I122" s="200">
        <f>SUMIF(Table10[Entreprise],Companies[[#This Row],[Nom complet de l’entreprise]],Table10[Valeur de revenus])</f>
        <v>9152814</v>
      </c>
    </row>
    <row r="123" spans="2:9" s="56" customFormat="1" ht="16.5" x14ac:dyDescent="0.25">
      <c r="B123" s="192" t="s">
        <v>2421</v>
      </c>
      <c r="C123" s="12" t="s">
        <v>276</v>
      </c>
      <c r="E123" s="12" t="s">
        <v>277</v>
      </c>
      <c r="F123" s="12"/>
      <c r="G123" s="201"/>
      <c r="H123" s="201"/>
      <c r="I123" s="200">
        <f>SUMIF(Table10[Entreprise],Companies[[#This Row],[Nom complet de l’entreprise]],Table10[Valeur de revenus])</f>
        <v>10000</v>
      </c>
    </row>
    <row r="124" spans="2:9" s="56" customFormat="1" ht="16.5" x14ac:dyDescent="0.25">
      <c r="B124" s="192" t="s">
        <v>2422</v>
      </c>
      <c r="C124" s="12" t="s">
        <v>276</v>
      </c>
      <c r="E124" s="12" t="s">
        <v>277</v>
      </c>
      <c r="F124" s="12"/>
      <c r="G124" s="201"/>
      <c r="H124" s="201"/>
      <c r="I124" s="200">
        <f>SUMIF(Table10[Entreprise],Companies[[#This Row],[Nom complet de l’entreprise]],Table10[Valeur de revenus])</f>
        <v>2000000</v>
      </c>
    </row>
    <row r="125" spans="2:9" s="56" customFormat="1" ht="16.5" x14ac:dyDescent="0.25">
      <c r="B125" s="192" t="s">
        <v>2423</v>
      </c>
      <c r="C125" s="12" t="s">
        <v>276</v>
      </c>
      <c r="E125" s="12" t="s">
        <v>277</v>
      </c>
      <c r="F125" s="12"/>
      <c r="G125" s="201"/>
      <c r="H125" s="201"/>
      <c r="I125" s="200">
        <f>SUMIF(Table10[Entreprise],Companies[[#This Row],[Nom complet de l’entreprise]],Table10[Valeur de revenus])</f>
        <v>6930883</v>
      </c>
    </row>
    <row r="126" spans="2:9" s="56" customFormat="1" ht="16.5" x14ac:dyDescent="0.25">
      <c r="B126" s="192" t="s">
        <v>2424</v>
      </c>
      <c r="C126" s="12" t="s">
        <v>276</v>
      </c>
      <c r="E126" s="12" t="s">
        <v>277</v>
      </c>
      <c r="F126" s="12"/>
      <c r="G126" s="201"/>
      <c r="H126" s="201"/>
      <c r="I126" s="200">
        <f>SUMIF(Table10[Entreprise],Companies[[#This Row],[Nom complet de l’entreprise]],Table10[Valeur de revenus])</f>
        <v>9557434</v>
      </c>
    </row>
    <row r="127" spans="2:9" s="56" customFormat="1" ht="16.5" x14ac:dyDescent="0.25">
      <c r="B127" s="192" t="s">
        <v>2425</v>
      </c>
      <c r="C127" s="12" t="s">
        <v>276</v>
      </c>
      <c r="E127" s="12" t="s">
        <v>277</v>
      </c>
      <c r="F127" s="12"/>
      <c r="G127" s="201"/>
      <c r="H127" s="201"/>
      <c r="I127" s="200">
        <f>SUMIF(Table10[Entreprise],Companies[[#This Row],[Nom complet de l’entreprise]],Table10[Valeur de revenus])</f>
        <v>193093808</v>
      </c>
    </row>
    <row r="128" spans="2:9" s="56" customFormat="1" ht="16.5" x14ac:dyDescent="0.25">
      <c r="B128" s="192" t="s">
        <v>2426</v>
      </c>
      <c r="C128" s="12" t="s">
        <v>276</v>
      </c>
      <c r="E128" s="12" t="s">
        <v>277</v>
      </c>
      <c r="F128" s="12"/>
      <c r="G128" s="201"/>
      <c r="H128" s="201"/>
      <c r="I128" s="200">
        <f>SUMIF(Table10[Entreprise],Companies[[#This Row],[Nom complet de l’entreprise]],Table10[Valeur de revenus])</f>
        <v>6622220</v>
      </c>
    </row>
    <row r="129" spans="2:9" s="56" customFormat="1" ht="16.5" x14ac:dyDescent="0.25">
      <c r="B129" s="192" t="s">
        <v>2427</v>
      </c>
      <c r="C129" s="12" t="s">
        <v>276</v>
      </c>
      <c r="E129" s="12" t="s">
        <v>277</v>
      </c>
      <c r="F129" s="12"/>
      <c r="G129" s="201"/>
      <c r="H129" s="201"/>
      <c r="I129" s="200">
        <f>SUMIF(Table10[Entreprise],Companies[[#This Row],[Nom complet de l’entreprise]],Table10[Valeur de revenus])</f>
        <v>6731486</v>
      </c>
    </row>
    <row r="130" spans="2:9" s="56" customFormat="1" ht="16.5" x14ac:dyDescent="0.25">
      <c r="B130" s="192" t="s">
        <v>2428</v>
      </c>
      <c r="C130" s="12" t="s">
        <v>276</v>
      </c>
      <c r="E130" s="12" t="s">
        <v>277</v>
      </c>
      <c r="G130" s="201"/>
      <c r="H130" s="201"/>
      <c r="I130" s="200">
        <f>SUMIF(Table10[Entreprise],Companies[[#This Row],[Nom complet de l’entreprise]],Table10[Valeur de revenus])</f>
        <v>6189879</v>
      </c>
    </row>
    <row r="131" spans="2:9" s="56" customFormat="1" ht="16.5" x14ac:dyDescent="0.25">
      <c r="B131" s="192" t="s">
        <v>2429</v>
      </c>
      <c r="C131" s="12" t="s">
        <v>276</v>
      </c>
      <c r="E131" s="12" t="s">
        <v>277</v>
      </c>
      <c r="G131" s="201"/>
      <c r="H131" s="201"/>
      <c r="I131" s="200">
        <f>SUMIF(Table10[Entreprise],Companies[[#This Row],[Nom complet de l’entreprise]],Table10[Valeur de revenus])</f>
        <v>155200957</v>
      </c>
    </row>
    <row r="132" spans="2:9" s="56" customFormat="1" ht="16.5" x14ac:dyDescent="0.25">
      <c r="B132" s="192" t="s">
        <v>2430</v>
      </c>
      <c r="C132" s="12" t="s">
        <v>276</v>
      </c>
      <c r="E132" s="12" t="s">
        <v>277</v>
      </c>
      <c r="G132" s="201"/>
      <c r="H132" s="201"/>
      <c r="I132" s="200">
        <f>SUMIF(Table10[Entreprise],Companies[[#This Row],[Nom complet de l’entreprise]],Table10[Valeur de revenus])</f>
        <v>9247379</v>
      </c>
    </row>
    <row r="133" spans="2:9" s="56" customFormat="1" ht="16.5" x14ac:dyDescent="0.25">
      <c r="B133" s="192" t="s">
        <v>2431</v>
      </c>
      <c r="C133" s="12" t="s">
        <v>276</v>
      </c>
      <c r="E133" s="12" t="s">
        <v>277</v>
      </c>
      <c r="G133" s="201"/>
      <c r="H133" s="201"/>
      <c r="I133" s="200">
        <f>SUMIF(Table10[Entreprise],Companies[[#This Row],[Nom complet de l’entreprise]],Table10[Valeur de revenus])</f>
        <v>25207072</v>
      </c>
    </row>
    <row r="134" spans="2:9" s="56" customFormat="1" ht="16.5" x14ac:dyDescent="0.25">
      <c r="B134" s="192" t="s">
        <v>2432</v>
      </c>
      <c r="C134" s="12" t="s">
        <v>276</v>
      </c>
      <c r="E134" s="12" t="s">
        <v>277</v>
      </c>
      <c r="G134" s="201"/>
      <c r="H134" s="201"/>
      <c r="I134" s="200">
        <f>SUMIF(Table10[Entreprise],Companies[[#This Row],[Nom complet de l’entreprise]],Table10[Valeur de revenus])</f>
        <v>451000</v>
      </c>
    </row>
    <row r="135" spans="2:9" s="56" customFormat="1" ht="16.5" x14ac:dyDescent="0.25">
      <c r="B135" s="192" t="s">
        <v>2433</v>
      </c>
      <c r="C135" s="12" t="s">
        <v>276</v>
      </c>
      <c r="E135" s="12" t="s">
        <v>277</v>
      </c>
      <c r="G135" s="201"/>
      <c r="H135" s="201"/>
      <c r="I135" s="200">
        <f>SUMIF(Table10[Entreprise],Companies[[#This Row],[Nom complet de l’entreprise]],Table10[Valeur de revenus])</f>
        <v>130787577</v>
      </c>
    </row>
    <row r="136" spans="2:9" s="56" customFormat="1" ht="16.5" x14ac:dyDescent="0.25">
      <c r="B136" s="192" t="s">
        <v>2434</v>
      </c>
      <c r="C136" s="12" t="s">
        <v>276</v>
      </c>
      <c r="E136" s="12" t="s">
        <v>277</v>
      </c>
      <c r="G136" s="201"/>
      <c r="H136" s="201"/>
      <c r="I136" s="200">
        <f>SUMIF(Table10[Entreprise],Companies[[#This Row],[Nom complet de l’entreprise]],Table10[Valeur de revenus])</f>
        <v>10000000</v>
      </c>
    </row>
    <row r="137" spans="2:9" s="56" customFormat="1" ht="16.5" x14ac:dyDescent="0.25">
      <c r="B137" s="192" t="s">
        <v>2435</v>
      </c>
      <c r="C137" s="12" t="s">
        <v>276</v>
      </c>
      <c r="E137" s="12" t="s">
        <v>277</v>
      </c>
      <c r="G137" s="201"/>
      <c r="H137" s="201"/>
      <c r="I137" s="200">
        <f>SUMIF(Table10[Entreprise],Companies[[#This Row],[Nom complet de l’entreprise]],Table10[Valeur de revenus])</f>
        <v>3969532</v>
      </c>
    </row>
    <row r="138" spans="2:9" s="56" customFormat="1" ht="16.5" x14ac:dyDescent="0.25">
      <c r="B138" s="192" t="s">
        <v>2436</v>
      </c>
      <c r="C138" s="12" t="s">
        <v>276</v>
      </c>
      <c r="E138" s="12" t="s">
        <v>277</v>
      </c>
      <c r="G138" s="201"/>
      <c r="H138" s="201"/>
      <c r="I138" s="200">
        <f>SUMIF(Table10[Entreprise],Companies[[#This Row],[Nom complet de l’entreprise]],Table10[Valeur de revenus])</f>
        <v>1247018</v>
      </c>
    </row>
    <row r="139" spans="2:9" s="56" customFormat="1" ht="16.5" x14ac:dyDescent="0.25">
      <c r="B139" s="192" t="s">
        <v>2437</v>
      </c>
      <c r="C139" s="12" t="s">
        <v>276</v>
      </c>
      <c r="E139" s="12" t="s">
        <v>277</v>
      </c>
      <c r="G139" s="201"/>
      <c r="H139" s="201"/>
      <c r="I139" s="200">
        <f>SUMIF(Table10[Entreprise],Companies[[#This Row],[Nom complet de l’entreprise]],Table10[Valeur de revenus])</f>
        <v>9673978</v>
      </c>
    </row>
    <row r="140" spans="2:9" s="56" customFormat="1" ht="16.5" x14ac:dyDescent="0.25">
      <c r="B140" s="192" t="s">
        <v>2438</v>
      </c>
      <c r="C140" s="12" t="s">
        <v>276</v>
      </c>
      <c r="E140" s="12" t="s">
        <v>277</v>
      </c>
      <c r="G140" s="201"/>
      <c r="H140" s="201"/>
      <c r="I140" s="200">
        <f>SUMIF(Table10[Entreprise],Companies[[#This Row],[Nom complet de l’entreprise]],Table10[Valeur de revenus])</f>
        <v>7425462</v>
      </c>
    </row>
    <row r="141" spans="2:9" s="56" customFormat="1" ht="16.5" x14ac:dyDescent="0.25">
      <c r="B141" s="192" t="s">
        <v>2439</v>
      </c>
      <c r="C141" s="12" t="s">
        <v>276</v>
      </c>
      <c r="E141" s="12" t="s">
        <v>277</v>
      </c>
      <c r="G141" s="201"/>
      <c r="H141" s="201"/>
      <c r="I141" s="200">
        <f>SUMIF(Table10[Entreprise],Companies[[#This Row],[Nom complet de l’entreprise]],Table10[Valeur de revenus])</f>
        <v>1500000</v>
      </c>
    </row>
    <row r="142" spans="2:9" s="56" customFormat="1" ht="16.5" x14ac:dyDescent="0.25">
      <c r="B142" s="192" t="s">
        <v>2440</v>
      </c>
      <c r="C142" s="12" t="s">
        <v>276</v>
      </c>
      <c r="E142" s="12" t="s">
        <v>277</v>
      </c>
      <c r="G142" s="201"/>
      <c r="H142" s="201"/>
      <c r="I142" s="200">
        <f>SUMIF(Table10[Entreprise],Companies[[#This Row],[Nom complet de l’entreprise]],Table10[Valeur de revenus])</f>
        <v>3500000</v>
      </c>
    </row>
    <row r="143" spans="2:9" s="56" customFormat="1" ht="16.5" x14ac:dyDescent="0.25">
      <c r="B143" s="192" t="s">
        <v>2441</v>
      </c>
      <c r="C143" s="12" t="s">
        <v>276</v>
      </c>
      <c r="E143" s="12" t="s">
        <v>277</v>
      </c>
      <c r="G143" s="201"/>
      <c r="H143" s="201"/>
      <c r="I143" s="200">
        <f>SUMIF(Table10[Entreprise],Companies[[#This Row],[Nom complet de l’entreprise]],Table10[Valeur de revenus])</f>
        <v>2280600</v>
      </c>
    </row>
    <row r="144" spans="2:9" s="56" customFormat="1" ht="16.5" x14ac:dyDescent="0.25">
      <c r="B144" s="192" t="s">
        <v>2442</v>
      </c>
      <c r="C144" s="12" t="s">
        <v>276</v>
      </c>
      <c r="E144" s="12" t="s">
        <v>277</v>
      </c>
      <c r="G144" s="201"/>
      <c r="H144" s="201"/>
      <c r="I144" s="200">
        <f>SUMIF(Table10[Entreprise],Companies[[#This Row],[Nom complet de l’entreprise]],Table10[Valeur de revenus])</f>
        <v>8425844</v>
      </c>
    </row>
    <row r="145" spans="2:9" s="56" customFormat="1" ht="16.5" x14ac:dyDescent="0.25">
      <c r="B145" s="192" t="s">
        <v>2443</v>
      </c>
      <c r="C145" s="12" t="s">
        <v>276</v>
      </c>
      <c r="E145" s="12" t="s">
        <v>277</v>
      </c>
      <c r="G145" s="201"/>
      <c r="H145" s="201"/>
      <c r="I145" s="200">
        <f>SUMIF(Table10[Entreprise],Companies[[#This Row],[Nom complet de l’entreprise]],Table10[Valeur de revenus])</f>
        <v>319236</v>
      </c>
    </row>
    <row r="146" spans="2:9" s="56" customFormat="1" ht="16.5" x14ac:dyDescent="0.25">
      <c r="B146" s="192" t="s">
        <v>2444</v>
      </c>
      <c r="C146" s="12" t="s">
        <v>276</v>
      </c>
      <c r="E146" s="12" t="s">
        <v>277</v>
      </c>
      <c r="G146" s="201"/>
      <c r="H146" s="201"/>
      <c r="I146" s="200">
        <f>SUMIF(Table10[Entreprise],Companies[[#This Row],[Nom complet de l’entreprise]],Table10[Valeur de revenus])</f>
        <v>686884060</v>
      </c>
    </row>
    <row r="147" spans="2:9" s="56" customFormat="1" ht="16.5" x14ac:dyDescent="0.25">
      <c r="B147" s="192" t="s">
        <v>2445</v>
      </c>
      <c r="C147" s="12" t="s">
        <v>276</v>
      </c>
      <c r="E147" s="12" t="s">
        <v>277</v>
      </c>
      <c r="G147" s="201"/>
      <c r="H147" s="201"/>
      <c r="I147" s="200">
        <f>SUMIF(Table10[Entreprise],Companies[[#This Row],[Nom complet de l’entreprise]],Table10[Valeur de revenus])</f>
        <v>47183531</v>
      </c>
    </row>
    <row r="148" spans="2:9" s="56" customFormat="1" ht="16.5" x14ac:dyDescent="0.25">
      <c r="B148" s="192" t="s">
        <v>2446</v>
      </c>
      <c r="C148" s="12" t="s">
        <v>276</v>
      </c>
      <c r="E148" s="12" t="s">
        <v>277</v>
      </c>
      <c r="G148" s="201"/>
      <c r="H148" s="201"/>
      <c r="I148" s="200">
        <f>SUMIF(Table10[Entreprise],Companies[[#This Row],[Nom complet de l’entreprise]],Table10[Valeur de revenus])</f>
        <v>5010000</v>
      </c>
    </row>
    <row r="149" spans="2:9" s="56" customFormat="1" ht="16.5" x14ac:dyDescent="0.25">
      <c r="B149" s="192" t="s">
        <v>2447</v>
      </c>
      <c r="C149" s="12" t="s">
        <v>276</v>
      </c>
      <c r="E149" s="12" t="s">
        <v>277</v>
      </c>
      <c r="G149" s="201"/>
      <c r="H149" s="201"/>
      <c r="I149" s="200">
        <f>SUMIF(Table10[Entreprise],Companies[[#This Row],[Nom complet de l’entreprise]],Table10[Valeur de revenus])</f>
        <v>10100000</v>
      </c>
    </row>
    <row r="150" spans="2:9" s="56" customFormat="1" ht="16.5" x14ac:dyDescent="0.25">
      <c r="B150" s="192" t="s">
        <v>2448</v>
      </c>
      <c r="C150" s="12" t="s">
        <v>276</v>
      </c>
      <c r="E150" s="12" t="s">
        <v>277</v>
      </c>
      <c r="G150" s="201"/>
      <c r="H150" s="201"/>
      <c r="I150" s="200">
        <f>SUMIF(Table10[Entreprise],Companies[[#This Row],[Nom complet de l’entreprise]],Table10[Valeur de revenus])</f>
        <v>24203003</v>
      </c>
    </row>
    <row r="151" spans="2:9" s="56" customFormat="1" ht="16.5" x14ac:dyDescent="0.25">
      <c r="B151" s="192" t="s">
        <v>2449</v>
      </c>
      <c r="C151" s="12" t="s">
        <v>276</v>
      </c>
      <c r="E151" s="12" t="s">
        <v>277</v>
      </c>
      <c r="G151" s="201"/>
      <c r="H151" s="201"/>
      <c r="I151" s="200">
        <f>SUMIF(Table10[Entreprise],Companies[[#This Row],[Nom complet de l’entreprise]],Table10[Valeur de revenus])</f>
        <v>27666298</v>
      </c>
    </row>
    <row r="152" spans="2:9" s="56" customFormat="1" ht="16.5" x14ac:dyDescent="0.25">
      <c r="B152" s="192" t="s">
        <v>2450</v>
      </c>
      <c r="C152" s="12" t="s">
        <v>276</v>
      </c>
      <c r="E152" s="12" t="s">
        <v>277</v>
      </c>
      <c r="G152" s="201"/>
      <c r="H152" s="201"/>
      <c r="I152" s="200">
        <f>SUMIF(Table10[Entreprise],Companies[[#This Row],[Nom complet de l’entreprise]],Table10[Valeur de revenus])</f>
        <v>2208740</v>
      </c>
    </row>
    <row r="153" spans="2:9" s="56" customFormat="1" ht="16.5" x14ac:dyDescent="0.25">
      <c r="B153" s="192" t="s">
        <v>2451</v>
      </c>
      <c r="C153" s="12" t="s">
        <v>276</v>
      </c>
      <c r="E153" s="12" t="s">
        <v>277</v>
      </c>
      <c r="G153" s="201"/>
      <c r="H153" s="201"/>
      <c r="I153" s="200">
        <f>SUMIF(Table10[Entreprise],Companies[[#This Row],[Nom complet de l’entreprise]],Table10[Valeur de revenus])</f>
        <v>283477648</v>
      </c>
    </row>
    <row r="154" spans="2:9" s="56" customFormat="1" ht="16.5" x14ac:dyDescent="0.25">
      <c r="B154" s="192" t="s">
        <v>2452</v>
      </c>
      <c r="C154" s="12" t="s">
        <v>276</v>
      </c>
      <c r="E154" s="12" t="s">
        <v>277</v>
      </c>
      <c r="G154" s="201"/>
      <c r="H154" s="201"/>
      <c r="I154" s="200">
        <f>SUMIF(Table10[Entreprise],Companies[[#This Row],[Nom complet de l’entreprise]],Table10[Valeur de revenus])</f>
        <v>5010000</v>
      </c>
    </row>
    <row r="155" spans="2:9" s="56" customFormat="1" ht="16.5" x14ac:dyDescent="0.25">
      <c r="B155" s="192" t="s">
        <v>2453</v>
      </c>
      <c r="C155" s="12" t="s">
        <v>276</v>
      </c>
      <c r="E155" s="12" t="s">
        <v>277</v>
      </c>
      <c r="G155" s="201"/>
      <c r="H155" s="201"/>
      <c r="I155" s="200">
        <f>SUMIF(Table10[Entreprise],Companies[[#This Row],[Nom complet de l’entreprise]],Table10[Valeur de revenus])</f>
        <v>64360902</v>
      </c>
    </row>
    <row r="156" spans="2:9" s="56" customFormat="1" ht="16.5" x14ac:dyDescent="0.25">
      <c r="B156" s="192" t="s">
        <v>2454</v>
      </c>
      <c r="C156" s="12" t="s">
        <v>276</v>
      </c>
      <c r="E156" s="12" t="s">
        <v>277</v>
      </c>
      <c r="G156" s="201"/>
      <c r="H156" s="201"/>
      <c r="I156" s="200">
        <f>SUMIF(Table10[Entreprise],Companies[[#This Row],[Nom complet de l’entreprise]],Table10[Valeur de revenus])</f>
        <v>1583170</v>
      </c>
    </row>
    <row r="157" spans="2:9" s="56" customFormat="1" ht="16.5" x14ac:dyDescent="0.25">
      <c r="B157" s="192" t="s">
        <v>2455</v>
      </c>
      <c r="C157" s="12" t="s">
        <v>276</v>
      </c>
      <c r="E157" s="12" t="s">
        <v>277</v>
      </c>
      <c r="G157" s="201"/>
      <c r="H157" s="201"/>
      <c r="I157" s="200">
        <f>SUMIF(Table10[Entreprise],Companies[[#This Row],[Nom complet de l’entreprise]],Table10[Valeur de revenus])</f>
        <v>35053937</v>
      </c>
    </row>
    <row r="158" spans="2:9" s="56" customFormat="1" ht="16.5" x14ac:dyDescent="0.25">
      <c r="B158" s="192" t="s">
        <v>2456</v>
      </c>
      <c r="C158" s="12" t="s">
        <v>276</v>
      </c>
      <c r="E158" s="12" t="s">
        <v>277</v>
      </c>
      <c r="G158" s="201"/>
      <c r="H158" s="201"/>
      <c r="I158" s="200">
        <f>SUMIF(Table10[Entreprise],Companies[[#This Row],[Nom complet de l’entreprise]],Table10[Valeur de revenus])</f>
        <v>56362635</v>
      </c>
    </row>
    <row r="159" spans="2:9" s="56" customFormat="1" ht="16.5" x14ac:dyDescent="0.25">
      <c r="B159" s="192" t="s">
        <v>2457</v>
      </c>
      <c r="C159" s="12" t="s">
        <v>276</v>
      </c>
      <c r="E159" s="12" t="s">
        <v>277</v>
      </c>
      <c r="G159" s="201"/>
      <c r="H159" s="201"/>
      <c r="I159" s="200">
        <f>SUMIF(Table10[Entreprise],Companies[[#This Row],[Nom complet de l’entreprise]],Table10[Valeur de revenus])</f>
        <v>1142245</v>
      </c>
    </row>
    <row r="160" spans="2:9" s="56" customFormat="1" ht="16.5" x14ac:dyDescent="0.25">
      <c r="B160" s="192" t="s">
        <v>2458</v>
      </c>
      <c r="C160" s="12" t="s">
        <v>276</v>
      </c>
      <c r="E160" s="12" t="s">
        <v>277</v>
      </c>
      <c r="G160" s="201"/>
      <c r="H160" s="201"/>
      <c r="I160" s="200">
        <f>SUMIF(Table10[Entreprise],Companies[[#This Row],[Nom complet de l’entreprise]],Table10[Valeur de revenus])</f>
        <v>2070000</v>
      </c>
    </row>
    <row r="161" spans="2:9" s="56" customFormat="1" ht="16.5" x14ac:dyDescent="0.25">
      <c r="B161" s="192" t="s">
        <v>2459</v>
      </c>
      <c r="C161" s="12" t="s">
        <v>276</v>
      </c>
      <c r="E161" s="12" t="s">
        <v>277</v>
      </c>
      <c r="G161" s="201"/>
      <c r="H161" s="201"/>
      <c r="I161" s="200">
        <f>SUMIF(Table10[Entreprise],Companies[[#This Row],[Nom complet de l’entreprise]],Table10[Valeur de revenus])</f>
        <v>19522879</v>
      </c>
    </row>
    <row r="162" spans="2:9" s="56" customFormat="1" ht="16.5" x14ac:dyDescent="0.25">
      <c r="B162" s="192" t="s">
        <v>2460</v>
      </c>
      <c r="C162" s="12" t="s">
        <v>276</v>
      </c>
      <c r="E162" s="12" t="s">
        <v>277</v>
      </c>
      <c r="G162" s="201"/>
      <c r="H162" s="201"/>
      <c r="I162" s="200">
        <f>SUMIF(Table10[Entreprise],Companies[[#This Row],[Nom complet de l’entreprise]],Table10[Valeur de revenus])</f>
        <v>2000000</v>
      </c>
    </row>
    <row r="163" spans="2:9" s="56" customFormat="1" ht="16.5" x14ac:dyDescent="0.25">
      <c r="B163" s="192" t="s">
        <v>2461</v>
      </c>
      <c r="C163" s="12" t="s">
        <v>276</v>
      </c>
      <c r="E163" s="12" t="s">
        <v>277</v>
      </c>
      <c r="G163" s="201"/>
      <c r="H163" s="201"/>
      <c r="I163" s="200">
        <f>SUMIF(Table10[Entreprise],Companies[[#This Row],[Nom complet de l’entreprise]],Table10[Valeur de revenus])</f>
        <v>7079003</v>
      </c>
    </row>
    <row r="164" spans="2:9" s="56" customFormat="1" ht="16.5" x14ac:dyDescent="0.25">
      <c r="B164" s="192" t="s">
        <v>2462</v>
      </c>
      <c r="C164" s="12" t="s">
        <v>276</v>
      </c>
      <c r="E164" s="12" t="s">
        <v>277</v>
      </c>
      <c r="G164" s="201"/>
      <c r="H164" s="201"/>
      <c r="I164" s="200">
        <f>SUMIF(Table10[Entreprise],Companies[[#This Row],[Nom complet de l’entreprise]],Table10[Valeur de revenus])</f>
        <v>203882</v>
      </c>
    </row>
    <row r="165" spans="2:9" s="56" customFormat="1" ht="16.5" x14ac:dyDescent="0.25">
      <c r="B165" s="192" t="s">
        <v>2463</v>
      </c>
      <c r="C165" s="12" t="s">
        <v>276</v>
      </c>
      <c r="E165" s="12" t="s">
        <v>277</v>
      </c>
      <c r="G165" s="201"/>
      <c r="H165" s="201"/>
      <c r="I165" s="200">
        <f>SUMIF(Table10[Entreprise],Companies[[#This Row],[Nom complet de l’entreprise]],Table10[Valeur de revenus])</f>
        <v>7756490</v>
      </c>
    </row>
    <row r="166" spans="2:9" s="56" customFormat="1" ht="16.5" x14ac:dyDescent="0.25">
      <c r="B166" s="192" t="s">
        <v>2464</v>
      </c>
      <c r="C166" s="12" t="s">
        <v>276</v>
      </c>
      <c r="E166" s="12" t="s">
        <v>277</v>
      </c>
      <c r="G166" s="201"/>
      <c r="H166" s="201"/>
      <c r="I166" s="200">
        <f>SUMIF(Table10[Entreprise],Companies[[#This Row],[Nom complet de l’entreprise]],Table10[Valeur de revenus])</f>
        <v>9667830</v>
      </c>
    </row>
    <row r="167" spans="2:9" s="56" customFormat="1" ht="16.5" x14ac:dyDescent="0.25">
      <c r="B167" s="192" t="s">
        <v>2465</v>
      </c>
      <c r="C167" s="12" t="s">
        <v>276</v>
      </c>
      <c r="E167" s="12" t="s">
        <v>277</v>
      </c>
      <c r="G167" s="201"/>
      <c r="H167" s="201"/>
      <c r="I167" s="200">
        <f>SUMIF(Table10[Entreprise],Companies[[#This Row],[Nom complet de l’entreprise]],Table10[Valeur de revenus])</f>
        <v>17135209</v>
      </c>
    </row>
    <row r="168" spans="2:9" s="56" customFormat="1" ht="16.5" x14ac:dyDescent="0.25">
      <c r="B168" s="192" t="s">
        <v>2466</v>
      </c>
      <c r="C168" s="12" t="s">
        <v>276</v>
      </c>
      <c r="E168" s="12" t="s">
        <v>277</v>
      </c>
      <c r="G168" s="201"/>
      <c r="H168" s="201"/>
      <c r="I168" s="200">
        <f>SUMIF(Table10[Entreprise],Companies[[#This Row],[Nom complet de l’entreprise]],Table10[Valeur de revenus])</f>
        <v>5010000</v>
      </c>
    </row>
    <row r="169" spans="2:9" s="56" customFormat="1" ht="16.5" x14ac:dyDescent="0.25">
      <c r="B169" s="192" t="s">
        <v>2467</v>
      </c>
      <c r="C169" s="12" t="s">
        <v>276</v>
      </c>
      <c r="E169" s="12" t="s">
        <v>277</v>
      </c>
      <c r="G169" s="201"/>
      <c r="H169" s="201"/>
      <c r="I169" s="200">
        <f>SUMIF(Table10[Entreprise],Companies[[#This Row],[Nom complet de l’entreprise]],Table10[Valeur de revenus])</f>
        <v>5010000</v>
      </c>
    </row>
    <row r="170" spans="2:9" s="56" customFormat="1" ht="16.5" x14ac:dyDescent="0.25">
      <c r="B170" s="192" t="s">
        <v>2468</v>
      </c>
      <c r="C170" s="12" t="s">
        <v>276</v>
      </c>
      <c r="E170" s="12" t="s">
        <v>277</v>
      </c>
      <c r="G170" s="201"/>
      <c r="H170" s="201"/>
      <c r="I170" s="200">
        <f>SUMIF(Table10[Entreprise],Companies[[#This Row],[Nom complet de l’entreprise]],Table10[Valeur de revenus])</f>
        <v>164625920</v>
      </c>
    </row>
    <row r="171" spans="2:9" s="56" customFormat="1" ht="16.5" x14ac:dyDescent="0.25">
      <c r="B171" s="192" t="s">
        <v>2469</v>
      </c>
      <c r="C171" s="12" t="s">
        <v>276</v>
      </c>
      <c r="E171" s="12" t="s">
        <v>277</v>
      </c>
      <c r="G171" s="201"/>
      <c r="H171" s="201"/>
      <c r="I171" s="200">
        <f>SUMIF(Table10[Entreprise],Companies[[#This Row],[Nom complet de l’entreprise]],Table10[Valeur de revenus])</f>
        <v>5079323</v>
      </c>
    </row>
    <row r="172" spans="2:9" s="56" customFormat="1" ht="16.5" x14ac:dyDescent="0.25">
      <c r="B172" s="192" t="s">
        <v>2470</v>
      </c>
      <c r="C172" s="12" t="s">
        <v>276</v>
      </c>
      <c r="E172" s="12" t="s">
        <v>277</v>
      </c>
      <c r="G172" s="201"/>
      <c r="H172" s="201"/>
      <c r="I172" s="200">
        <f>SUMIF(Table10[Entreprise],Companies[[#This Row],[Nom complet de l’entreprise]],Table10[Valeur de revenus])</f>
        <v>2473350</v>
      </c>
    </row>
    <row r="173" spans="2:9" s="56" customFormat="1" ht="16.5" x14ac:dyDescent="0.25">
      <c r="B173" s="192" t="s">
        <v>2471</v>
      </c>
      <c r="C173" s="12" t="s">
        <v>276</v>
      </c>
      <c r="E173" s="12" t="s">
        <v>277</v>
      </c>
      <c r="G173" s="201"/>
      <c r="H173" s="201"/>
      <c r="I173" s="200">
        <f>SUMIF(Table10[Entreprise],Companies[[#This Row],[Nom complet de l’entreprise]],Table10[Valeur de revenus])</f>
        <v>5600464</v>
      </c>
    </row>
    <row r="174" spans="2:9" s="56" customFormat="1" ht="16.5" x14ac:dyDescent="0.25">
      <c r="B174" s="192" t="s">
        <v>2472</v>
      </c>
      <c r="C174" s="12" t="s">
        <v>276</v>
      </c>
      <c r="E174" s="12" t="s">
        <v>277</v>
      </c>
      <c r="G174" s="201"/>
      <c r="H174" s="201"/>
      <c r="I174" s="200">
        <f>SUMIF(Table10[Entreprise],Companies[[#This Row],[Nom complet de l’entreprise]],Table10[Valeur de revenus])</f>
        <v>3000000</v>
      </c>
    </row>
    <row r="175" spans="2:9" s="56" customFormat="1" ht="16.5" x14ac:dyDescent="0.25">
      <c r="B175" s="192" t="s">
        <v>2473</v>
      </c>
      <c r="C175" s="12" t="s">
        <v>276</v>
      </c>
      <c r="E175" s="12" t="s">
        <v>277</v>
      </c>
      <c r="G175" s="201"/>
      <c r="H175" s="201"/>
      <c r="I175" s="200">
        <f>SUMIF(Table10[Entreprise],Companies[[#This Row],[Nom complet de l’entreprise]],Table10[Valeur de revenus])</f>
        <v>5010000</v>
      </c>
    </row>
    <row r="176" spans="2:9" s="56" customFormat="1" ht="16.5" x14ac:dyDescent="0.25">
      <c r="B176" s="192" t="s">
        <v>2474</v>
      </c>
      <c r="C176" s="12" t="s">
        <v>276</v>
      </c>
      <c r="E176" s="12" t="s">
        <v>277</v>
      </c>
      <c r="G176" s="201"/>
      <c r="H176" s="201"/>
      <c r="I176" s="200">
        <f>SUMIF(Table10[Entreprise],Companies[[#This Row],[Nom complet de l’entreprise]],Table10[Valeur de revenus])</f>
        <v>1089000</v>
      </c>
    </row>
    <row r="177" spans="2:9" s="56" customFormat="1" ht="16.5" x14ac:dyDescent="0.25">
      <c r="B177" s="192" t="s">
        <v>2475</v>
      </c>
      <c r="C177" s="12" t="s">
        <v>276</v>
      </c>
      <c r="E177" s="12" t="s">
        <v>277</v>
      </c>
      <c r="G177" s="201"/>
      <c r="H177" s="201"/>
      <c r="I177" s="200">
        <f>SUMIF(Table10[Entreprise],Companies[[#This Row],[Nom complet de l’entreprise]],Table10[Valeur de revenus])</f>
        <v>2672400</v>
      </c>
    </row>
    <row r="178" spans="2:9" s="56" customFormat="1" ht="16.5" x14ac:dyDescent="0.25">
      <c r="B178" s="192" t="s">
        <v>2476</v>
      </c>
      <c r="C178" s="12" t="s">
        <v>276</v>
      </c>
      <c r="E178" s="12" t="s">
        <v>277</v>
      </c>
      <c r="G178" s="201"/>
      <c r="H178" s="201"/>
      <c r="I178" s="200">
        <f>SUMIF(Table10[Entreprise],Companies[[#This Row],[Nom complet de l’entreprise]],Table10[Valeur de revenus])</f>
        <v>4918075</v>
      </c>
    </row>
    <row r="179" spans="2:9" s="56" customFormat="1" ht="16.5" x14ac:dyDescent="0.25">
      <c r="B179" s="192" t="s">
        <v>2477</v>
      </c>
      <c r="C179" s="12" t="s">
        <v>276</v>
      </c>
      <c r="E179" s="12" t="s">
        <v>277</v>
      </c>
      <c r="G179" s="201"/>
      <c r="H179" s="201"/>
      <c r="I179" s="200">
        <f>SUMIF(Table10[Entreprise],Companies[[#This Row],[Nom complet de l’entreprise]],Table10[Valeur de revenus])</f>
        <v>2107534</v>
      </c>
    </row>
    <row r="180" spans="2:9" s="56" customFormat="1" ht="16.5" x14ac:dyDescent="0.25">
      <c r="B180" s="192" t="s">
        <v>2478</v>
      </c>
      <c r="C180" s="12" t="s">
        <v>276</v>
      </c>
      <c r="E180" s="12" t="s">
        <v>277</v>
      </c>
      <c r="G180" s="201"/>
      <c r="H180" s="201"/>
      <c r="I180" s="200">
        <f>SUMIF(Table10[Entreprise],Companies[[#This Row],[Nom complet de l’entreprise]],Table10[Valeur de revenus])</f>
        <v>838685</v>
      </c>
    </row>
    <row r="181" spans="2:9" s="56" customFormat="1" ht="16.5" x14ac:dyDescent="0.25">
      <c r="B181" s="192" t="s">
        <v>2479</v>
      </c>
      <c r="C181" s="12" t="s">
        <v>276</v>
      </c>
      <c r="E181" s="12" t="s">
        <v>277</v>
      </c>
      <c r="G181" s="201"/>
      <c r="H181" s="201"/>
      <c r="I181" s="200">
        <f>SUMIF(Table10[Entreprise],Companies[[#This Row],[Nom complet de l’entreprise]],Table10[Valeur de revenus])</f>
        <v>8319757</v>
      </c>
    </row>
    <row r="182" spans="2:9" s="56" customFormat="1" ht="16.5" x14ac:dyDescent="0.25">
      <c r="B182" s="192" t="s">
        <v>2480</v>
      </c>
      <c r="C182" s="12" t="s">
        <v>276</v>
      </c>
      <c r="E182" s="12" t="s">
        <v>277</v>
      </c>
      <c r="G182" s="201"/>
      <c r="H182" s="201"/>
      <c r="I182" s="200">
        <f>SUMIF(Table10[Entreprise],Companies[[#This Row],[Nom complet de l’entreprise]],Table10[Valeur de revenus])</f>
        <v>3105600</v>
      </c>
    </row>
    <row r="183" spans="2:9" s="56" customFormat="1" ht="16.5" x14ac:dyDescent="0.25">
      <c r="B183" s="192" t="s">
        <v>2481</v>
      </c>
      <c r="C183" s="12" t="s">
        <v>276</v>
      </c>
      <c r="E183" s="12" t="s">
        <v>277</v>
      </c>
      <c r="G183" s="201"/>
      <c r="H183" s="201"/>
      <c r="I183" s="200">
        <f>SUMIF(Table10[Entreprise],Companies[[#This Row],[Nom complet de l’entreprise]],Table10[Valeur de revenus])</f>
        <v>7605674</v>
      </c>
    </row>
    <row r="184" spans="2:9" s="56" customFormat="1" ht="16.5" x14ac:dyDescent="0.25">
      <c r="B184" s="192" t="s">
        <v>2482</v>
      </c>
      <c r="C184" s="12" t="s">
        <v>276</v>
      </c>
      <c r="E184" s="12" t="s">
        <v>277</v>
      </c>
      <c r="G184" s="201"/>
      <c r="H184" s="201"/>
      <c r="I184" s="200">
        <f>SUMIF(Table10[Entreprise],Companies[[#This Row],[Nom complet de l’entreprise]],Table10[Valeur de revenus])</f>
        <v>10368602</v>
      </c>
    </row>
    <row r="185" spans="2:9" s="56" customFormat="1" ht="16.5" x14ac:dyDescent="0.25">
      <c r="B185" s="192" t="s">
        <v>2483</v>
      </c>
      <c r="C185" s="12" t="s">
        <v>276</v>
      </c>
      <c r="E185" s="12" t="s">
        <v>277</v>
      </c>
      <c r="G185" s="201"/>
      <c r="H185" s="201"/>
      <c r="I185" s="200">
        <f>SUMIF(Table10[Entreprise],Companies[[#This Row],[Nom complet de l’entreprise]],Table10[Valeur de revenus])</f>
        <v>82224806</v>
      </c>
    </row>
    <row r="186" spans="2:9" s="56" customFormat="1" ht="16.5" x14ac:dyDescent="0.25">
      <c r="B186" s="192" t="s">
        <v>2484</v>
      </c>
      <c r="C186" s="12" t="s">
        <v>276</v>
      </c>
      <c r="E186" s="12" t="s">
        <v>277</v>
      </c>
      <c r="G186" s="201"/>
      <c r="H186" s="201"/>
      <c r="I186" s="200">
        <f>SUMIF(Table10[Entreprise],Companies[[#This Row],[Nom complet de l’entreprise]],Table10[Valeur de revenus])</f>
        <v>970938</v>
      </c>
    </row>
    <row r="187" spans="2:9" s="56" customFormat="1" ht="16.5" x14ac:dyDescent="0.25">
      <c r="B187" s="192" t="s">
        <v>2485</v>
      </c>
      <c r="C187" s="12" t="s">
        <v>276</v>
      </c>
      <c r="E187" s="12" t="s">
        <v>277</v>
      </c>
      <c r="G187" s="201"/>
      <c r="H187" s="201"/>
      <c r="I187" s="200">
        <f>SUMIF(Table10[Entreprise],Companies[[#This Row],[Nom complet de l’entreprise]],Table10[Valeur de revenus])</f>
        <v>4000000</v>
      </c>
    </row>
    <row r="188" spans="2:9" s="56" customFormat="1" ht="16.5" x14ac:dyDescent="0.25">
      <c r="B188" s="192" t="s">
        <v>2486</v>
      </c>
      <c r="C188" s="12" t="s">
        <v>276</v>
      </c>
      <c r="E188" s="12" t="s">
        <v>277</v>
      </c>
      <c r="G188" s="201"/>
      <c r="H188" s="201"/>
      <c r="I188" s="200">
        <f>SUMIF(Table10[Entreprise],Companies[[#This Row],[Nom complet de l’entreprise]],Table10[Valeur de revenus])</f>
        <v>2007882</v>
      </c>
    </row>
    <row r="189" spans="2:9" s="56" customFormat="1" ht="16.5" x14ac:dyDescent="0.25">
      <c r="B189" s="192" t="s">
        <v>2487</v>
      </c>
      <c r="C189" s="12" t="s">
        <v>276</v>
      </c>
      <c r="E189" s="12" t="s">
        <v>277</v>
      </c>
      <c r="G189" s="201"/>
      <c r="H189" s="201"/>
      <c r="I189" s="200">
        <f>SUMIF(Table10[Entreprise],Companies[[#This Row],[Nom complet de l’entreprise]],Table10[Valeur de revenus])</f>
        <v>2184830</v>
      </c>
    </row>
    <row r="190" spans="2:9" s="56" customFormat="1" ht="16.5" x14ac:dyDescent="0.25">
      <c r="B190" s="192" t="s">
        <v>2488</v>
      </c>
      <c r="C190" s="12" t="s">
        <v>276</v>
      </c>
      <c r="E190" s="12" t="s">
        <v>277</v>
      </c>
      <c r="G190" s="201"/>
      <c r="H190" s="201"/>
      <c r="I190" s="200">
        <f>SUMIF(Table10[Entreprise],Companies[[#This Row],[Nom complet de l’entreprise]],Table10[Valeur de revenus])</f>
        <v>58069452</v>
      </c>
    </row>
    <row r="191" spans="2:9" s="56" customFormat="1" ht="16.5" x14ac:dyDescent="0.25">
      <c r="B191" s="192" t="s">
        <v>2489</v>
      </c>
      <c r="C191" s="12" t="s">
        <v>276</v>
      </c>
      <c r="E191" s="12" t="s">
        <v>277</v>
      </c>
      <c r="G191" s="201"/>
      <c r="H191" s="201"/>
      <c r="I191" s="200">
        <f>SUMIF(Table10[Entreprise],Companies[[#This Row],[Nom complet de l’entreprise]],Table10[Valeur de revenus])</f>
        <v>31338835</v>
      </c>
    </row>
    <row r="192" spans="2:9" s="56" customFormat="1" ht="16.5" x14ac:dyDescent="0.25">
      <c r="B192" s="192" t="s">
        <v>2490</v>
      </c>
      <c r="C192" s="12" t="s">
        <v>276</v>
      </c>
      <c r="E192" s="12" t="s">
        <v>277</v>
      </c>
      <c r="G192" s="201"/>
      <c r="H192" s="201"/>
      <c r="I192" s="200">
        <f>SUMIF(Table10[Entreprise],Companies[[#This Row],[Nom complet de l’entreprise]],Table10[Valeur de revenus])</f>
        <v>993240</v>
      </c>
    </row>
    <row r="193" spans="2:9" s="56" customFormat="1" ht="16.5" x14ac:dyDescent="0.25">
      <c r="B193" s="192" t="s">
        <v>2491</v>
      </c>
      <c r="C193" s="12" t="s">
        <v>276</v>
      </c>
      <c r="E193" s="12" t="s">
        <v>277</v>
      </c>
      <c r="G193" s="201"/>
      <c r="H193" s="201"/>
      <c r="I193" s="200">
        <f>SUMIF(Table10[Entreprise],Companies[[#This Row],[Nom complet de l’entreprise]],Table10[Valeur de revenus])</f>
        <v>2107817</v>
      </c>
    </row>
    <row r="194" spans="2:9" s="56" customFormat="1" ht="16.5" x14ac:dyDescent="0.25">
      <c r="B194" s="192" t="s">
        <v>2492</v>
      </c>
      <c r="C194" s="12" t="s">
        <v>276</v>
      </c>
      <c r="E194" s="12" t="s">
        <v>277</v>
      </c>
      <c r="G194" s="201"/>
      <c r="H194" s="201"/>
      <c r="I194" s="200">
        <f>SUMIF(Table10[Entreprise],Companies[[#This Row],[Nom complet de l’entreprise]],Table10[Valeur de revenus])</f>
        <v>2933976</v>
      </c>
    </row>
    <row r="195" spans="2:9" s="56" customFormat="1" ht="16.5" x14ac:dyDescent="0.25">
      <c r="B195" s="192" t="s">
        <v>2493</v>
      </c>
      <c r="C195" s="12" t="s">
        <v>276</v>
      </c>
      <c r="E195" s="12" t="s">
        <v>277</v>
      </c>
      <c r="G195" s="201"/>
      <c r="H195" s="201"/>
      <c r="I195" s="200">
        <f>SUMIF(Table10[Entreprise],Companies[[#This Row],[Nom complet de l’entreprise]],Table10[Valeur de revenus])</f>
        <v>19974777</v>
      </c>
    </row>
    <row r="196" spans="2:9" s="56" customFormat="1" ht="16.5" x14ac:dyDescent="0.25">
      <c r="B196" s="192" t="s">
        <v>2494</v>
      </c>
      <c r="C196" s="12" t="s">
        <v>276</v>
      </c>
      <c r="E196" s="12" t="s">
        <v>277</v>
      </c>
      <c r="G196" s="201"/>
      <c r="H196" s="201"/>
      <c r="I196" s="200">
        <f>SUMIF(Table10[Entreprise],Companies[[#This Row],[Nom complet de l’entreprise]],Table10[Valeur de revenus])</f>
        <v>1837400</v>
      </c>
    </row>
    <row r="197" spans="2:9" s="56" customFormat="1" ht="16.5" x14ac:dyDescent="0.25">
      <c r="B197" s="192" t="s">
        <v>2495</v>
      </c>
      <c r="C197" s="12" t="s">
        <v>276</v>
      </c>
      <c r="E197" s="12" t="s">
        <v>277</v>
      </c>
      <c r="G197" s="201"/>
      <c r="H197" s="201"/>
      <c r="I197" s="200">
        <f>SUMIF(Table10[Entreprise],Companies[[#This Row],[Nom complet de l’entreprise]],Table10[Valeur de revenus])</f>
        <v>4142145</v>
      </c>
    </row>
    <row r="198" spans="2:9" s="56" customFormat="1" ht="16.5" x14ac:dyDescent="0.25">
      <c r="B198" s="192" t="s">
        <v>2496</v>
      </c>
      <c r="C198" s="12" t="s">
        <v>276</v>
      </c>
      <c r="E198" s="12" t="s">
        <v>277</v>
      </c>
      <c r="G198" s="201"/>
      <c r="H198" s="201"/>
      <c r="I198" s="200">
        <f>SUMIF(Table10[Entreprise],Companies[[#This Row],[Nom complet de l’entreprise]],Table10[Valeur de revenus])</f>
        <v>12000</v>
      </c>
    </row>
    <row r="199" spans="2:9" s="56" customFormat="1" ht="16.5" x14ac:dyDescent="0.25">
      <c r="B199" s="192" t="s">
        <v>2497</v>
      </c>
      <c r="C199" s="12" t="s">
        <v>276</v>
      </c>
      <c r="E199" s="12" t="s">
        <v>277</v>
      </c>
      <c r="G199" s="201"/>
      <c r="H199" s="201"/>
      <c r="I199" s="200">
        <f>SUMIF(Table10[Entreprise],Companies[[#This Row],[Nom complet de l’entreprise]],Table10[Valeur de revenus])</f>
        <v>6899655</v>
      </c>
    </row>
    <row r="200" spans="2:9" s="56" customFormat="1" ht="16.5" x14ac:dyDescent="0.25">
      <c r="B200" s="192" t="s">
        <v>2498</v>
      </c>
      <c r="C200" s="12" t="s">
        <v>276</v>
      </c>
      <c r="E200" s="12" t="s">
        <v>277</v>
      </c>
      <c r="G200" s="201"/>
      <c r="H200" s="201"/>
      <c r="I200" s="200">
        <f>SUMIF(Table10[Entreprise],Companies[[#This Row],[Nom complet de l’entreprise]],Table10[Valeur de revenus])</f>
        <v>5010000</v>
      </c>
    </row>
    <row r="201" spans="2:9" s="56" customFormat="1" ht="16.5" x14ac:dyDescent="0.25">
      <c r="B201" s="192" t="s">
        <v>2499</v>
      </c>
      <c r="C201" s="12" t="s">
        <v>276</v>
      </c>
      <c r="E201" s="12" t="s">
        <v>277</v>
      </c>
      <c r="G201" s="201"/>
      <c r="H201" s="201"/>
      <c r="I201" s="200">
        <f>SUMIF(Table10[Entreprise],Companies[[#This Row],[Nom complet de l’entreprise]],Table10[Valeur de revenus])</f>
        <v>350557788</v>
      </c>
    </row>
    <row r="202" spans="2:9" s="56" customFormat="1" ht="16.5" x14ac:dyDescent="0.25">
      <c r="B202" s="192" t="s">
        <v>2500</v>
      </c>
      <c r="C202" s="12" t="s">
        <v>276</v>
      </c>
      <c r="E202" s="12" t="s">
        <v>277</v>
      </c>
      <c r="G202" s="201"/>
      <c r="H202" s="201"/>
      <c r="I202" s="200">
        <f>SUMIF(Table10[Entreprise],Companies[[#This Row],[Nom complet de l’entreprise]],Table10[Valeur de revenus])</f>
        <v>2000000</v>
      </c>
    </row>
    <row r="203" spans="2:9" s="56" customFormat="1" ht="16.5" x14ac:dyDescent="0.25">
      <c r="B203" s="192" t="s">
        <v>2501</v>
      </c>
      <c r="C203" s="12" t="s">
        <v>276</v>
      </c>
      <c r="E203" s="12" t="s">
        <v>277</v>
      </c>
      <c r="G203" s="201"/>
      <c r="H203" s="201"/>
      <c r="I203" s="200">
        <f>SUMIF(Table10[Entreprise],Companies[[#This Row],[Nom complet de l’entreprise]],Table10[Valeur de revenus])</f>
        <v>65345348</v>
      </c>
    </row>
    <row r="204" spans="2:9" s="56" customFormat="1" ht="16.5" x14ac:dyDescent="0.25">
      <c r="B204" s="192" t="s">
        <v>2502</v>
      </c>
      <c r="C204" s="12" t="s">
        <v>276</v>
      </c>
      <c r="E204" s="12" t="s">
        <v>277</v>
      </c>
      <c r="G204" s="201"/>
      <c r="H204" s="201"/>
      <c r="I204" s="200">
        <f>SUMIF(Table10[Entreprise],Companies[[#This Row],[Nom complet de l’entreprise]],Table10[Valeur de revenus])</f>
        <v>2000000</v>
      </c>
    </row>
    <row r="205" spans="2:9" s="56" customFormat="1" ht="16.5" x14ac:dyDescent="0.25">
      <c r="B205" s="192" t="s">
        <v>2503</v>
      </c>
      <c r="C205" s="12" t="s">
        <v>276</v>
      </c>
      <c r="E205" s="12" t="s">
        <v>277</v>
      </c>
      <c r="G205" s="201"/>
      <c r="H205" s="201"/>
      <c r="I205" s="200">
        <f>SUMIF(Table10[Entreprise],Companies[[#This Row],[Nom complet de l’entreprise]],Table10[Valeur de revenus])</f>
        <v>1084000</v>
      </c>
    </row>
    <row r="206" spans="2:9" s="56" customFormat="1" ht="16.5" x14ac:dyDescent="0.25">
      <c r="B206" s="192" t="s">
        <v>2504</v>
      </c>
      <c r="C206" s="12" t="s">
        <v>276</v>
      </c>
      <c r="E206" s="12" t="s">
        <v>277</v>
      </c>
      <c r="G206" s="201"/>
      <c r="H206" s="201"/>
      <c r="I206" s="200">
        <f>SUMIF(Table10[Entreprise],Companies[[#This Row],[Nom complet de l’entreprise]],Table10[Valeur de revenus])</f>
        <v>3000000</v>
      </c>
    </row>
    <row r="207" spans="2:9" s="56" customFormat="1" ht="16.5" x14ac:dyDescent="0.25">
      <c r="B207" s="192" t="s">
        <v>2505</v>
      </c>
      <c r="C207" s="12" t="s">
        <v>276</v>
      </c>
      <c r="E207" s="12" t="s">
        <v>277</v>
      </c>
      <c r="G207" s="201"/>
      <c r="H207" s="201"/>
      <c r="I207" s="200">
        <f>SUMIF(Table10[Entreprise],Companies[[#This Row],[Nom complet de l’entreprise]],Table10[Valeur de revenus])</f>
        <v>3361349</v>
      </c>
    </row>
    <row r="208" spans="2:9" s="56" customFormat="1" ht="16.5" x14ac:dyDescent="0.25">
      <c r="B208" s="192" t="s">
        <v>2506</v>
      </c>
      <c r="C208" s="12" t="s">
        <v>276</v>
      </c>
      <c r="E208" s="12" t="s">
        <v>277</v>
      </c>
      <c r="G208" s="201"/>
      <c r="H208" s="201"/>
      <c r="I208" s="200">
        <f>SUMIF(Table10[Entreprise],Companies[[#This Row],[Nom complet de l’entreprise]],Table10[Valeur de revenus])</f>
        <v>178120936</v>
      </c>
    </row>
    <row r="209" spans="2:9" s="56" customFormat="1" ht="16.5" x14ac:dyDescent="0.25">
      <c r="B209" s="192" t="s">
        <v>2507</v>
      </c>
      <c r="C209" s="12" t="s">
        <v>276</v>
      </c>
      <c r="E209" s="12" t="s">
        <v>277</v>
      </c>
      <c r="G209" s="201"/>
      <c r="H209" s="201"/>
      <c r="I209" s="200">
        <f>SUMIF(Table10[Entreprise],Companies[[#This Row],[Nom complet de l’entreprise]],Table10[Valeur de revenus])</f>
        <v>5443667</v>
      </c>
    </row>
    <row r="210" spans="2:9" s="56" customFormat="1" ht="16.5" x14ac:dyDescent="0.25">
      <c r="B210" s="192" t="s">
        <v>2508</v>
      </c>
      <c r="C210" s="12" t="s">
        <v>276</v>
      </c>
      <c r="E210" s="12" t="s">
        <v>277</v>
      </c>
      <c r="G210" s="201"/>
      <c r="H210" s="201"/>
      <c r="I210" s="200">
        <f>SUMIF(Table10[Entreprise],Companies[[#This Row],[Nom complet de l’entreprise]],Table10[Valeur de revenus])</f>
        <v>127060</v>
      </c>
    </row>
    <row r="211" spans="2:9" s="56" customFormat="1" ht="16.5" x14ac:dyDescent="0.25">
      <c r="B211" s="192" t="s">
        <v>2509</v>
      </c>
      <c r="C211" s="12" t="s">
        <v>276</v>
      </c>
      <c r="E211" s="12" t="s">
        <v>277</v>
      </c>
      <c r="G211" s="201"/>
      <c r="H211" s="201"/>
      <c r="I211" s="200">
        <f>SUMIF(Table10[Entreprise],Companies[[#This Row],[Nom complet de l’entreprise]],Table10[Valeur de revenus])</f>
        <v>13443873</v>
      </c>
    </row>
    <row r="212" spans="2:9" s="56" customFormat="1" ht="16.5" x14ac:dyDescent="0.25">
      <c r="B212" s="192" t="s">
        <v>2510</v>
      </c>
      <c r="C212" s="12" t="s">
        <v>276</v>
      </c>
      <c r="E212" s="12" t="s">
        <v>277</v>
      </c>
      <c r="G212" s="201"/>
      <c r="H212" s="201"/>
      <c r="I212" s="200">
        <f>SUMIF(Table10[Entreprise],Companies[[#This Row],[Nom complet de l’entreprise]],Table10[Valeur de revenus])</f>
        <v>12599889</v>
      </c>
    </row>
    <row r="213" spans="2:9" s="56" customFormat="1" ht="16.5" x14ac:dyDescent="0.25">
      <c r="B213" s="192" t="s">
        <v>2511</v>
      </c>
      <c r="C213" s="12" t="s">
        <v>276</v>
      </c>
      <c r="E213" s="12" t="s">
        <v>277</v>
      </c>
      <c r="G213" s="201"/>
      <c r="H213" s="201"/>
      <c r="I213" s="200">
        <f>SUMIF(Table10[Entreprise],Companies[[#This Row],[Nom complet de l’entreprise]],Table10[Valeur de revenus])</f>
        <v>126536</v>
      </c>
    </row>
    <row r="214" spans="2:9" s="56" customFormat="1" ht="16.5" x14ac:dyDescent="0.25">
      <c r="B214" s="192" t="s">
        <v>2512</v>
      </c>
      <c r="C214" s="12" t="s">
        <v>276</v>
      </c>
      <c r="E214" s="12" t="s">
        <v>277</v>
      </c>
      <c r="G214" s="201"/>
      <c r="H214" s="201"/>
      <c r="I214" s="200">
        <f>SUMIF(Table10[Entreprise],Companies[[#This Row],[Nom complet de l’entreprise]],Table10[Valeur de revenus])</f>
        <v>5000000</v>
      </c>
    </row>
    <row r="215" spans="2:9" s="56" customFormat="1" ht="16.5" x14ac:dyDescent="0.25">
      <c r="B215" s="192" t="s">
        <v>2513</v>
      </c>
      <c r="C215" s="12" t="s">
        <v>276</v>
      </c>
      <c r="E215" s="12" t="s">
        <v>277</v>
      </c>
      <c r="G215" s="201"/>
      <c r="H215" s="201"/>
      <c r="I215" s="200">
        <f>SUMIF(Table10[Entreprise],Companies[[#This Row],[Nom complet de l’entreprise]],Table10[Valeur de revenus])</f>
        <v>4169302</v>
      </c>
    </row>
    <row r="216" spans="2:9" s="56" customFormat="1" ht="16.5" x14ac:dyDescent="0.25">
      <c r="B216" s="192" t="s">
        <v>2514</v>
      </c>
      <c r="C216" s="12" t="s">
        <v>276</v>
      </c>
      <c r="E216" s="12" t="s">
        <v>277</v>
      </c>
      <c r="G216" s="201"/>
      <c r="H216" s="201"/>
      <c r="I216" s="200">
        <f>SUMIF(Table10[Entreprise],Companies[[#This Row],[Nom complet de l’entreprise]],Table10[Valeur de revenus])</f>
        <v>6350000</v>
      </c>
    </row>
    <row r="217" spans="2:9" s="56" customFormat="1" ht="16.5" x14ac:dyDescent="0.25">
      <c r="B217" s="192" t="s">
        <v>2515</v>
      </c>
      <c r="C217" s="12" t="s">
        <v>276</v>
      </c>
      <c r="E217" s="12" t="s">
        <v>277</v>
      </c>
      <c r="G217" s="201"/>
      <c r="H217" s="201"/>
      <c r="I217" s="200">
        <f>SUMIF(Table10[Entreprise],Companies[[#This Row],[Nom complet de l’entreprise]],Table10[Valeur de revenus])</f>
        <v>141548863</v>
      </c>
    </row>
    <row r="218" spans="2:9" s="56" customFormat="1" ht="16.5" x14ac:dyDescent="0.25">
      <c r="B218" s="192" t="s">
        <v>2516</v>
      </c>
      <c r="C218" s="12" t="s">
        <v>276</v>
      </c>
      <c r="E218" s="12" t="s">
        <v>277</v>
      </c>
      <c r="G218" s="201"/>
      <c r="H218" s="201"/>
      <c r="I218" s="200">
        <f>SUMIF(Table10[Entreprise],Companies[[#This Row],[Nom complet de l’entreprise]],Table10[Valeur de revenus])</f>
        <v>321713465</v>
      </c>
    </row>
    <row r="219" spans="2:9" s="56" customFormat="1" ht="16.5" x14ac:dyDescent="0.25">
      <c r="B219" s="192" t="s">
        <v>2517</v>
      </c>
      <c r="C219" s="12" t="s">
        <v>276</v>
      </c>
      <c r="E219" s="12" t="s">
        <v>277</v>
      </c>
      <c r="G219" s="201"/>
      <c r="H219" s="201"/>
      <c r="I219" s="200">
        <f>SUMIF(Table10[Entreprise],Companies[[#This Row],[Nom complet de l’entreprise]],Table10[Valeur de revenus])</f>
        <v>3339496</v>
      </c>
    </row>
    <row r="220" spans="2:9" s="56" customFormat="1" ht="16.5" x14ac:dyDescent="0.25">
      <c r="B220" s="192" t="s">
        <v>2518</v>
      </c>
      <c r="C220" s="12" t="s">
        <v>276</v>
      </c>
      <c r="E220" s="12" t="s">
        <v>277</v>
      </c>
      <c r="G220" s="201"/>
      <c r="H220" s="201"/>
      <c r="I220" s="200">
        <f>SUMIF(Table10[Entreprise],Companies[[#This Row],[Nom complet de l’entreprise]],Table10[Valeur de revenus])</f>
        <v>43011512</v>
      </c>
    </row>
    <row r="221" spans="2:9" s="56" customFormat="1" ht="16.5" x14ac:dyDescent="0.25">
      <c r="B221" s="192" t="s">
        <v>2519</v>
      </c>
      <c r="C221" s="12" t="s">
        <v>276</v>
      </c>
      <c r="E221" s="12" t="s">
        <v>277</v>
      </c>
      <c r="G221" s="201"/>
      <c r="H221" s="201"/>
      <c r="I221" s="200">
        <f>SUMIF(Table10[Entreprise],Companies[[#This Row],[Nom complet de l’entreprise]],Table10[Valeur de revenus])</f>
        <v>458719</v>
      </c>
    </row>
    <row r="222" spans="2:9" s="56" customFormat="1" ht="16.5" x14ac:dyDescent="0.25">
      <c r="B222" s="192" t="s">
        <v>2520</v>
      </c>
      <c r="C222" s="12" t="s">
        <v>276</v>
      </c>
      <c r="E222" s="12" t="s">
        <v>277</v>
      </c>
      <c r="G222" s="201"/>
      <c r="H222" s="201"/>
      <c r="I222" s="200">
        <f>SUMIF(Table10[Entreprise],Companies[[#This Row],[Nom complet de l’entreprise]],Table10[Valeur de revenus])</f>
        <v>29236053</v>
      </c>
    </row>
    <row r="223" spans="2:9" s="56" customFormat="1" ht="16.5" x14ac:dyDescent="0.25">
      <c r="B223" s="192" t="s">
        <v>2521</v>
      </c>
      <c r="C223" s="12" t="s">
        <v>276</v>
      </c>
      <c r="E223" s="12" t="s">
        <v>277</v>
      </c>
      <c r="G223" s="201"/>
      <c r="H223" s="201"/>
      <c r="I223" s="200">
        <f>SUMIF(Table10[Entreprise],Companies[[#This Row],[Nom complet de l’entreprise]],Table10[Valeur de revenus])</f>
        <v>1000000</v>
      </c>
    </row>
    <row r="224" spans="2:9" s="56" customFormat="1" ht="16.5" x14ac:dyDescent="0.25">
      <c r="B224" s="192" t="s">
        <v>2522</v>
      </c>
      <c r="C224" s="12" t="s">
        <v>276</v>
      </c>
      <c r="E224" s="12" t="s">
        <v>277</v>
      </c>
      <c r="G224" s="201"/>
      <c r="H224" s="201"/>
      <c r="I224" s="200">
        <f>SUMIF(Table10[Entreprise],Companies[[#This Row],[Nom complet de l’entreprise]],Table10[Valeur de revenus])</f>
        <v>38557990</v>
      </c>
    </row>
    <row r="225" spans="2:9" s="56" customFormat="1" ht="16.5" x14ac:dyDescent="0.25">
      <c r="B225" s="192" t="s">
        <v>2523</v>
      </c>
      <c r="C225" s="12" t="s">
        <v>276</v>
      </c>
      <c r="E225" s="12" t="s">
        <v>277</v>
      </c>
      <c r="G225" s="201"/>
      <c r="H225" s="201"/>
      <c r="I225" s="200">
        <f>SUMIF(Table10[Entreprise],Companies[[#This Row],[Nom complet de l’entreprise]],Table10[Valeur de revenus])</f>
        <v>35850000</v>
      </c>
    </row>
    <row r="226" spans="2:9" s="56" customFormat="1" ht="16.5" x14ac:dyDescent="0.25">
      <c r="B226" s="192" t="s">
        <v>2524</v>
      </c>
      <c r="C226" s="12" t="s">
        <v>276</v>
      </c>
      <c r="E226" s="12" t="s">
        <v>277</v>
      </c>
      <c r="G226" s="201"/>
      <c r="H226" s="201"/>
      <c r="I226" s="200">
        <f>SUMIF(Table10[Entreprise],Companies[[#This Row],[Nom complet de l’entreprise]],Table10[Valeur de revenus])</f>
        <v>3900000</v>
      </c>
    </row>
    <row r="227" spans="2:9" s="56" customFormat="1" ht="16.5" x14ac:dyDescent="0.25">
      <c r="B227" s="192" t="s">
        <v>2525</v>
      </c>
      <c r="C227" s="12" t="s">
        <v>276</v>
      </c>
      <c r="E227" s="12" t="s">
        <v>277</v>
      </c>
      <c r="G227" s="201"/>
      <c r="H227" s="201"/>
      <c r="I227" s="200">
        <f>SUMIF(Table10[Entreprise],Companies[[#This Row],[Nom complet de l’entreprise]],Table10[Valeur de revenus])</f>
        <v>56600</v>
      </c>
    </row>
    <row r="228" spans="2:9" s="56" customFormat="1" ht="16.5" x14ac:dyDescent="0.25">
      <c r="B228" s="192" t="s">
        <v>2526</v>
      </c>
      <c r="C228" s="12" t="s">
        <v>276</v>
      </c>
      <c r="E228" s="12" t="s">
        <v>277</v>
      </c>
      <c r="G228" s="201"/>
      <c r="H228" s="201"/>
      <c r="I228" s="200">
        <f>SUMIF(Table10[Entreprise],Companies[[#This Row],[Nom complet de l’entreprise]],Table10[Valeur de revenus])</f>
        <v>2000000</v>
      </c>
    </row>
    <row r="229" spans="2:9" s="56" customFormat="1" ht="16.5" x14ac:dyDescent="0.25">
      <c r="B229" s="192" t="s">
        <v>2527</v>
      </c>
      <c r="C229" s="12" t="s">
        <v>276</v>
      </c>
      <c r="E229" s="12" t="s">
        <v>277</v>
      </c>
      <c r="G229" s="201"/>
      <c r="H229" s="201"/>
      <c r="I229" s="200">
        <f>SUMIF(Table10[Entreprise],Companies[[#This Row],[Nom complet de l’entreprise]],Table10[Valeur de revenus])</f>
        <v>4641199</v>
      </c>
    </row>
    <row r="230" spans="2:9" s="56" customFormat="1" ht="16.5" x14ac:dyDescent="0.25">
      <c r="B230" s="192" t="s">
        <v>2528</v>
      </c>
      <c r="C230" s="12" t="s">
        <v>276</v>
      </c>
      <c r="E230" s="12" t="s">
        <v>277</v>
      </c>
      <c r="G230" s="201"/>
      <c r="H230" s="201"/>
      <c r="I230" s="200">
        <f>SUMIF(Table10[Entreprise],Companies[[#This Row],[Nom complet de l’entreprise]],Table10[Valeur de revenus])</f>
        <v>34064630</v>
      </c>
    </row>
    <row r="231" spans="2:9" s="56" customFormat="1" ht="16.5" x14ac:dyDescent="0.25">
      <c r="B231" s="192" t="s">
        <v>2529</v>
      </c>
      <c r="C231" s="12" t="s">
        <v>276</v>
      </c>
      <c r="E231" s="12" t="s">
        <v>277</v>
      </c>
      <c r="G231" s="201"/>
      <c r="H231" s="201"/>
      <c r="I231" s="200">
        <f>SUMIF(Table10[Entreprise],Companies[[#This Row],[Nom complet de l’entreprise]],Table10[Valeur de revenus])</f>
        <v>8416104</v>
      </c>
    </row>
    <row r="232" spans="2:9" s="56" customFormat="1" ht="16.5" x14ac:dyDescent="0.25">
      <c r="B232" s="192" t="s">
        <v>2530</v>
      </c>
      <c r="C232" s="12" t="s">
        <v>276</v>
      </c>
      <c r="E232" s="12" t="s">
        <v>277</v>
      </c>
      <c r="G232" s="201"/>
      <c r="H232" s="201"/>
      <c r="I232" s="200">
        <f>SUMIF(Table10[Entreprise],Companies[[#This Row],[Nom complet de l’entreprise]],Table10[Valeur de revenus])</f>
        <v>23488602</v>
      </c>
    </row>
    <row r="233" spans="2:9" s="56" customFormat="1" ht="16.5" x14ac:dyDescent="0.25">
      <c r="B233" s="192" t="s">
        <v>2531</v>
      </c>
      <c r="C233" s="12" t="s">
        <v>276</v>
      </c>
      <c r="E233" s="12" t="s">
        <v>277</v>
      </c>
      <c r="G233" s="201"/>
      <c r="H233" s="201"/>
      <c r="I233" s="200">
        <f>SUMIF(Table10[Entreprise],Companies[[#This Row],[Nom complet de l’entreprise]],Table10[Valeur de revenus])</f>
        <v>3214060</v>
      </c>
    </row>
    <row r="234" spans="2:9" s="56" customFormat="1" ht="16.5" x14ac:dyDescent="0.25">
      <c r="B234" s="192" t="s">
        <v>2532</v>
      </c>
      <c r="C234" s="12" t="s">
        <v>276</v>
      </c>
      <c r="E234" s="12" t="s">
        <v>277</v>
      </c>
      <c r="G234" s="201"/>
      <c r="H234" s="201"/>
      <c r="I234" s="200">
        <f>SUMIF(Table10[Entreprise],Companies[[#This Row],[Nom complet de l’entreprise]],Table10[Valeur de revenus])</f>
        <v>853837</v>
      </c>
    </row>
    <row r="235" spans="2:9" s="56" customFormat="1" ht="16.5" x14ac:dyDescent="0.25">
      <c r="B235" s="192" t="s">
        <v>2533</v>
      </c>
      <c r="C235" s="12" t="s">
        <v>276</v>
      </c>
      <c r="E235" s="12" t="s">
        <v>277</v>
      </c>
      <c r="G235" s="201"/>
      <c r="H235" s="201"/>
      <c r="I235" s="200">
        <f>SUMIF(Table10[Entreprise],Companies[[#This Row],[Nom complet de l’entreprise]],Table10[Valeur de revenus])</f>
        <v>5000000</v>
      </c>
    </row>
    <row r="236" spans="2:9" s="56" customFormat="1" ht="16.5" x14ac:dyDescent="0.25">
      <c r="B236" s="192" t="s">
        <v>2534</v>
      </c>
      <c r="C236" s="12" t="s">
        <v>276</v>
      </c>
      <c r="E236" s="12" t="s">
        <v>277</v>
      </c>
      <c r="G236" s="201"/>
      <c r="H236" s="201"/>
      <c r="I236" s="200">
        <f>SUMIF(Table10[Entreprise],Companies[[#This Row],[Nom complet de l’entreprise]],Table10[Valeur de revenus])</f>
        <v>2020000</v>
      </c>
    </row>
    <row r="237" spans="2:9" s="56" customFormat="1" ht="16.5" x14ac:dyDescent="0.25">
      <c r="B237" s="192" t="s">
        <v>2535</v>
      </c>
      <c r="C237" s="12" t="s">
        <v>276</v>
      </c>
      <c r="E237" s="12" t="s">
        <v>277</v>
      </c>
      <c r="G237" s="201"/>
      <c r="H237" s="201"/>
      <c r="I237" s="200">
        <f>SUMIF(Table10[Entreprise],Companies[[#This Row],[Nom complet de l’entreprise]],Table10[Valeur de revenus])</f>
        <v>10434961</v>
      </c>
    </row>
    <row r="238" spans="2:9" s="56" customFormat="1" ht="16.5" x14ac:dyDescent="0.25">
      <c r="B238" s="192" t="s">
        <v>2536</v>
      </c>
      <c r="C238" s="12" t="s">
        <v>276</v>
      </c>
      <c r="E238" s="12" t="s">
        <v>277</v>
      </c>
      <c r="G238" s="201"/>
      <c r="H238" s="201"/>
      <c r="I238" s="200">
        <f>SUMIF(Table10[Entreprise],Companies[[#This Row],[Nom complet de l’entreprise]],Table10[Valeur de revenus])</f>
        <v>249800</v>
      </c>
    </row>
    <row r="239" spans="2:9" s="56" customFormat="1" ht="16.5" x14ac:dyDescent="0.25">
      <c r="B239" s="192" t="s">
        <v>2537</v>
      </c>
      <c r="C239" s="12" t="s">
        <v>276</v>
      </c>
      <c r="E239" s="12" t="s">
        <v>277</v>
      </c>
      <c r="G239" s="201"/>
      <c r="H239" s="201"/>
      <c r="I239" s="200">
        <f>SUMIF(Table10[Entreprise],Companies[[#This Row],[Nom complet de l’entreprise]],Table10[Valeur de revenus])</f>
        <v>2007653</v>
      </c>
    </row>
    <row r="240" spans="2:9" s="56" customFormat="1" ht="16.5" x14ac:dyDescent="0.25">
      <c r="B240" s="192" t="s">
        <v>2538</v>
      </c>
      <c r="C240" s="12" t="s">
        <v>276</v>
      </c>
      <c r="E240" s="12" t="s">
        <v>277</v>
      </c>
      <c r="G240" s="201"/>
      <c r="H240" s="201"/>
      <c r="I240" s="200">
        <f>SUMIF(Table10[Entreprise],Companies[[#This Row],[Nom complet de l’entreprise]],Table10[Valeur de revenus])</f>
        <v>2000000</v>
      </c>
    </row>
    <row r="241" spans="2:9" s="56" customFormat="1" ht="16.5" x14ac:dyDescent="0.25">
      <c r="B241" s="192" t="s">
        <v>2539</v>
      </c>
      <c r="C241" s="12" t="s">
        <v>276</v>
      </c>
      <c r="E241" s="12" t="s">
        <v>277</v>
      </c>
      <c r="G241" s="201"/>
      <c r="H241" s="201"/>
      <c r="I241" s="200">
        <f>SUMIF(Table10[Entreprise],Companies[[#This Row],[Nom complet de l’entreprise]],Table10[Valeur de revenus])</f>
        <v>4826061</v>
      </c>
    </row>
    <row r="242" spans="2:9" s="56" customFormat="1" ht="16.5" x14ac:dyDescent="0.25">
      <c r="B242" s="192" t="s">
        <v>2540</v>
      </c>
      <c r="C242" s="12" t="s">
        <v>276</v>
      </c>
      <c r="E242" s="12" t="s">
        <v>277</v>
      </c>
      <c r="G242" s="201"/>
      <c r="H242" s="201"/>
      <c r="I242" s="200">
        <f>SUMIF(Table10[Entreprise],Companies[[#This Row],[Nom complet de l’entreprise]],Table10[Valeur de revenus])</f>
        <v>5150685</v>
      </c>
    </row>
    <row r="243" spans="2:9" s="56" customFormat="1" ht="16.5" x14ac:dyDescent="0.25">
      <c r="B243" s="192" t="s">
        <v>2541</v>
      </c>
      <c r="C243" s="12" t="s">
        <v>276</v>
      </c>
      <c r="E243" s="12" t="s">
        <v>277</v>
      </c>
      <c r="G243" s="201"/>
      <c r="H243" s="201"/>
      <c r="I243" s="200">
        <f>SUMIF(Table10[Entreprise],Companies[[#This Row],[Nom complet de l’entreprise]],Table10[Valeur de revenus])</f>
        <v>4564517</v>
      </c>
    </row>
    <row r="244" spans="2:9" s="56" customFormat="1" ht="16.5" x14ac:dyDescent="0.25">
      <c r="B244" s="192" t="s">
        <v>2542</v>
      </c>
      <c r="C244" s="12" t="s">
        <v>276</v>
      </c>
      <c r="E244" s="12" t="s">
        <v>277</v>
      </c>
      <c r="G244" s="201"/>
      <c r="H244" s="201"/>
      <c r="I244" s="200">
        <f>SUMIF(Table10[Entreprise],Companies[[#This Row],[Nom complet de l’entreprise]],Table10[Valeur de revenus])</f>
        <v>322899069</v>
      </c>
    </row>
    <row r="245" spans="2:9" s="56" customFormat="1" ht="16.5" x14ac:dyDescent="0.25">
      <c r="B245" s="192" t="s">
        <v>2543</v>
      </c>
      <c r="C245" s="12" t="s">
        <v>276</v>
      </c>
      <c r="E245" s="12" t="s">
        <v>277</v>
      </c>
      <c r="G245" s="201"/>
      <c r="H245" s="201"/>
      <c r="I245" s="200">
        <f>SUMIF(Table10[Entreprise],Companies[[#This Row],[Nom complet de l’entreprise]],Table10[Valeur de revenus])</f>
        <v>23467329</v>
      </c>
    </row>
    <row r="246" spans="2:9" s="56" customFormat="1" ht="16.5" x14ac:dyDescent="0.25">
      <c r="B246" s="192" t="s">
        <v>2544</v>
      </c>
      <c r="C246" s="12" t="s">
        <v>276</v>
      </c>
      <c r="E246" s="12" t="s">
        <v>277</v>
      </c>
      <c r="G246" s="201"/>
      <c r="H246" s="201"/>
      <c r="I246" s="200">
        <f>SUMIF(Table10[Entreprise],Companies[[#This Row],[Nom complet de l’entreprise]],Table10[Valeur de revenus])</f>
        <v>172000</v>
      </c>
    </row>
    <row r="247" spans="2:9" s="56" customFormat="1" ht="16.5" x14ac:dyDescent="0.25">
      <c r="B247" s="192" t="s">
        <v>2545</v>
      </c>
      <c r="C247" s="12" t="s">
        <v>276</v>
      </c>
      <c r="E247" s="12" t="s">
        <v>277</v>
      </c>
      <c r="G247" s="201"/>
      <c r="H247" s="201"/>
      <c r="I247" s="200">
        <f>SUMIF(Table10[Entreprise],Companies[[#This Row],[Nom complet de l’entreprise]],Table10[Valeur de revenus])</f>
        <v>4250754</v>
      </c>
    </row>
    <row r="248" spans="2:9" s="56" customFormat="1" ht="16.5" x14ac:dyDescent="0.25">
      <c r="B248" s="192" t="s">
        <v>2546</v>
      </c>
      <c r="C248" s="12" t="s">
        <v>276</v>
      </c>
      <c r="E248" s="12" t="s">
        <v>277</v>
      </c>
      <c r="G248" s="201"/>
      <c r="H248" s="201"/>
      <c r="I248" s="200">
        <f>SUMIF(Table10[Entreprise],Companies[[#This Row],[Nom complet de l’entreprise]],Table10[Valeur de revenus])</f>
        <v>14947527</v>
      </c>
    </row>
    <row r="249" spans="2:9" s="56" customFormat="1" ht="16.5" x14ac:dyDescent="0.25">
      <c r="B249" s="192" t="s">
        <v>2547</v>
      </c>
      <c r="C249" s="12" t="s">
        <v>276</v>
      </c>
      <c r="E249" s="12" t="s">
        <v>277</v>
      </c>
      <c r="G249" s="201"/>
      <c r="H249" s="201"/>
      <c r="I249" s="200">
        <f>SUMIF(Table10[Entreprise],Companies[[#This Row],[Nom complet de l’entreprise]],Table10[Valeur de revenus])</f>
        <v>3087643</v>
      </c>
    </row>
    <row r="250" spans="2:9" s="56" customFormat="1" ht="16.5" x14ac:dyDescent="0.25">
      <c r="B250" s="192" t="s">
        <v>2548</v>
      </c>
      <c r="C250" s="12" t="s">
        <v>276</v>
      </c>
      <c r="E250" s="12" t="s">
        <v>277</v>
      </c>
      <c r="G250" s="201"/>
      <c r="H250" s="201"/>
      <c r="I250" s="200">
        <f>SUMIF(Table10[Entreprise],Companies[[#This Row],[Nom complet de l’entreprise]],Table10[Valeur de revenus])</f>
        <v>3994271</v>
      </c>
    </row>
    <row r="251" spans="2:9" s="56" customFormat="1" ht="16.5" x14ac:dyDescent="0.25">
      <c r="B251" s="192" t="s">
        <v>2549</v>
      </c>
      <c r="C251" s="12" t="s">
        <v>276</v>
      </c>
      <c r="E251" s="12" t="s">
        <v>277</v>
      </c>
      <c r="G251" s="201"/>
      <c r="H251" s="201"/>
      <c r="I251" s="200">
        <f>SUMIF(Table10[Entreprise],Companies[[#This Row],[Nom complet de l’entreprise]],Table10[Valeur de revenus])</f>
        <v>2929243</v>
      </c>
    </row>
    <row r="252" spans="2:9" s="56" customFormat="1" ht="16.5" x14ac:dyDescent="0.25">
      <c r="B252" s="192" t="s">
        <v>2550</v>
      </c>
      <c r="C252" s="12" t="s">
        <v>276</v>
      </c>
      <c r="E252" s="12" t="s">
        <v>277</v>
      </c>
      <c r="G252" s="201"/>
      <c r="H252" s="201"/>
      <c r="I252" s="200">
        <f>SUMIF(Table10[Entreprise],Companies[[#This Row],[Nom complet de l’entreprise]],Table10[Valeur de revenus])</f>
        <v>762080</v>
      </c>
    </row>
    <row r="253" spans="2:9" s="56" customFormat="1" ht="16.5" x14ac:dyDescent="0.25">
      <c r="B253" s="192" t="s">
        <v>2551</v>
      </c>
      <c r="C253" s="12" t="s">
        <v>276</v>
      </c>
      <c r="E253" s="12" t="s">
        <v>277</v>
      </c>
      <c r="G253" s="201"/>
      <c r="H253" s="201"/>
      <c r="I253" s="200">
        <f>SUMIF(Table10[Entreprise],Companies[[#This Row],[Nom complet de l’entreprise]],Table10[Valeur de revenus])</f>
        <v>5010000</v>
      </c>
    </row>
    <row r="254" spans="2:9" s="56" customFormat="1" ht="16.5" x14ac:dyDescent="0.25">
      <c r="B254" s="192" t="s">
        <v>2552</v>
      </c>
      <c r="C254" s="12" t="s">
        <v>276</v>
      </c>
      <c r="E254" s="12" t="s">
        <v>277</v>
      </c>
      <c r="G254" s="201"/>
      <c r="H254" s="201"/>
      <c r="I254" s="200">
        <f>SUMIF(Table10[Entreprise],Companies[[#This Row],[Nom complet de l’entreprise]],Table10[Valeur de revenus])</f>
        <v>14962366</v>
      </c>
    </row>
    <row r="255" spans="2:9" s="56" customFormat="1" ht="16.5" x14ac:dyDescent="0.25">
      <c r="B255" s="192" t="s">
        <v>2553</v>
      </c>
      <c r="C255" s="12" t="s">
        <v>276</v>
      </c>
      <c r="E255" s="12" t="s">
        <v>277</v>
      </c>
      <c r="G255" s="201"/>
      <c r="H255" s="201"/>
      <c r="I255" s="200">
        <f>SUMIF(Table10[Entreprise],Companies[[#This Row],[Nom complet de l’entreprise]],Table10[Valeur de revenus])</f>
        <v>7692925</v>
      </c>
    </row>
    <row r="256" spans="2:9" s="56" customFormat="1" ht="16.5" x14ac:dyDescent="0.25">
      <c r="B256" s="192" t="s">
        <v>2554</v>
      </c>
      <c r="C256" s="12" t="s">
        <v>276</v>
      </c>
      <c r="E256" s="12" t="s">
        <v>277</v>
      </c>
      <c r="G256" s="201"/>
      <c r="H256" s="201"/>
      <c r="I256" s="200">
        <f>SUMIF(Table10[Entreprise],Companies[[#This Row],[Nom complet de l’entreprise]],Table10[Valeur de revenus])</f>
        <v>5000000</v>
      </c>
    </row>
    <row r="257" spans="2:9" s="56" customFormat="1" ht="16.5" x14ac:dyDescent="0.25">
      <c r="B257" s="192" t="s">
        <v>2555</v>
      </c>
      <c r="C257" s="12" t="s">
        <v>276</v>
      </c>
      <c r="E257" s="12" t="s">
        <v>277</v>
      </c>
      <c r="G257" s="201"/>
      <c r="H257" s="201"/>
      <c r="I257" s="200">
        <f>SUMIF(Table10[Entreprise],Companies[[#This Row],[Nom complet de l’entreprise]],Table10[Valeur de revenus])</f>
        <v>5946028</v>
      </c>
    </row>
    <row r="258" spans="2:9" s="56" customFormat="1" ht="16.5" x14ac:dyDescent="0.25">
      <c r="B258" s="192" t="s">
        <v>2556</v>
      </c>
      <c r="C258" s="12" t="s">
        <v>276</v>
      </c>
      <c r="E258" s="12" t="s">
        <v>277</v>
      </c>
      <c r="G258" s="201"/>
      <c r="H258" s="201"/>
      <c r="I258" s="200">
        <f>SUMIF(Table10[Entreprise],Companies[[#This Row],[Nom complet de l’entreprise]],Table10[Valeur de revenus])</f>
        <v>1499066442</v>
      </c>
    </row>
    <row r="259" spans="2:9" s="56" customFormat="1" ht="16.5" x14ac:dyDescent="0.25">
      <c r="B259" s="192" t="s">
        <v>2557</v>
      </c>
      <c r="C259" s="12" t="s">
        <v>276</v>
      </c>
      <c r="E259" s="12" t="s">
        <v>277</v>
      </c>
      <c r="G259" s="201"/>
      <c r="H259" s="201"/>
      <c r="I259" s="200">
        <f>SUMIF(Table10[Entreprise],Companies[[#This Row],[Nom complet de l’entreprise]],Table10[Valeur de revenus])</f>
        <v>165000</v>
      </c>
    </row>
    <row r="260" spans="2:9" s="56" customFormat="1" ht="16.5" x14ac:dyDescent="0.25">
      <c r="B260" s="192" t="s">
        <v>2558</v>
      </c>
      <c r="C260" s="12" t="s">
        <v>276</v>
      </c>
      <c r="E260" s="12" t="s">
        <v>277</v>
      </c>
      <c r="G260" s="201"/>
      <c r="H260" s="201"/>
      <c r="I260" s="200">
        <f>SUMIF(Table10[Entreprise],Companies[[#This Row],[Nom complet de l’entreprise]],Table10[Valeur de revenus])</f>
        <v>1402000</v>
      </c>
    </row>
    <row r="261" spans="2:9" s="56" customFormat="1" ht="16.5" x14ac:dyDescent="0.25">
      <c r="B261" s="192" t="s">
        <v>2559</v>
      </c>
      <c r="C261" s="12" t="s">
        <v>276</v>
      </c>
      <c r="E261" s="12" t="s">
        <v>277</v>
      </c>
      <c r="G261" s="201"/>
      <c r="H261" s="201"/>
      <c r="I261" s="200">
        <f>SUMIF(Table10[Entreprise],Companies[[#This Row],[Nom complet de l’entreprise]],Table10[Valeur de revenus])</f>
        <v>983267</v>
      </c>
    </row>
    <row r="262" spans="2:9" s="56" customFormat="1" ht="16.5" x14ac:dyDescent="0.25">
      <c r="B262" s="192" t="s">
        <v>2560</v>
      </c>
      <c r="C262" s="12" t="s">
        <v>276</v>
      </c>
      <c r="E262" s="12" t="s">
        <v>277</v>
      </c>
      <c r="G262" s="201"/>
      <c r="H262" s="201"/>
      <c r="I262" s="200">
        <f>SUMIF(Table10[Entreprise],Companies[[#This Row],[Nom complet de l’entreprise]],Table10[Valeur de revenus])</f>
        <v>6094932</v>
      </c>
    </row>
    <row r="263" spans="2:9" s="56" customFormat="1" ht="16.5" x14ac:dyDescent="0.25">
      <c r="B263" s="192" t="s">
        <v>2561</v>
      </c>
      <c r="C263" s="12" t="s">
        <v>276</v>
      </c>
      <c r="E263" s="12" t="s">
        <v>277</v>
      </c>
      <c r="G263" s="201"/>
      <c r="H263" s="201"/>
      <c r="I263" s="200">
        <f>SUMIF(Table10[Entreprise],Companies[[#This Row],[Nom complet de l’entreprise]],Table10[Valeur de revenus])</f>
        <v>800000</v>
      </c>
    </row>
    <row r="264" spans="2:9" s="56" customFormat="1" ht="16.5" x14ac:dyDescent="0.25">
      <c r="B264" s="192" t="s">
        <v>2562</v>
      </c>
      <c r="C264" s="12" t="s">
        <v>276</v>
      </c>
      <c r="E264" s="12" t="s">
        <v>277</v>
      </c>
      <c r="G264" s="201"/>
      <c r="H264" s="201"/>
      <c r="I264" s="200">
        <f>SUMIF(Table10[Entreprise],Companies[[#This Row],[Nom complet de l’entreprise]],Table10[Valeur de revenus])</f>
        <v>61318566</v>
      </c>
    </row>
    <row r="265" spans="2:9" s="56" customFormat="1" ht="16.5" x14ac:dyDescent="0.25">
      <c r="B265" s="192" t="s">
        <v>2563</v>
      </c>
      <c r="C265" s="12" t="s">
        <v>276</v>
      </c>
      <c r="E265" s="12" t="s">
        <v>277</v>
      </c>
      <c r="G265" s="201"/>
      <c r="H265" s="201"/>
      <c r="I265" s="200">
        <f>SUMIF(Table10[Entreprise],Companies[[#This Row],[Nom complet de l’entreprise]],Table10[Valeur de revenus])</f>
        <v>160000</v>
      </c>
    </row>
    <row r="266" spans="2:9" s="56" customFormat="1" ht="16.5" x14ac:dyDescent="0.25">
      <c r="B266" s="192" t="s">
        <v>2564</v>
      </c>
      <c r="C266" s="12" t="s">
        <v>276</v>
      </c>
      <c r="E266" s="12" t="s">
        <v>277</v>
      </c>
      <c r="G266" s="201"/>
      <c r="H266" s="201"/>
      <c r="I266" s="200">
        <f>SUMIF(Table10[Entreprise],Companies[[#This Row],[Nom complet de l’entreprise]],Table10[Valeur de revenus])</f>
        <v>20777855</v>
      </c>
    </row>
    <row r="267" spans="2:9" s="56" customFormat="1" ht="16.5" x14ac:dyDescent="0.25">
      <c r="B267" s="192" t="s">
        <v>2565</v>
      </c>
      <c r="C267" s="12" t="s">
        <v>276</v>
      </c>
      <c r="E267" s="12" t="s">
        <v>277</v>
      </c>
      <c r="G267" s="201"/>
      <c r="H267" s="201"/>
      <c r="I267" s="200">
        <f>SUMIF(Table10[Entreprise],Companies[[#This Row],[Nom complet de l’entreprise]],Table10[Valeur de revenus])</f>
        <v>2610000</v>
      </c>
    </row>
    <row r="268" spans="2:9" s="56" customFormat="1" ht="16.5" x14ac:dyDescent="0.25">
      <c r="B268" s="192" t="s">
        <v>2566</v>
      </c>
      <c r="C268" s="12" t="s">
        <v>276</v>
      </c>
      <c r="E268" s="12" t="s">
        <v>277</v>
      </c>
      <c r="G268" s="201"/>
      <c r="H268" s="201"/>
      <c r="I268" s="200">
        <f>SUMIF(Table10[Entreprise],Companies[[#This Row],[Nom complet de l’entreprise]],Table10[Valeur de revenus])</f>
        <v>10282428</v>
      </c>
    </row>
    <row r="269" spans="2:9" s="56" customFormat="1" ht="16.5" x14ac:dyDescent="0.25">
      <c r="B269" s="192" t="s">
        <v>2567</v>
      </c>
      <c r="C269" s="12" t="s">
        <v>276</v>
      </c>
      <c r="E269" s="12" t="s">
        <v>277</v>
      </c>
      <c r="G269" s="201"/>
      <c r="H269" s="201"/>
      <c r="I269" s="200">
        <f>SUMIF(Table10[Entreprise],Companies[[#This Row],[Nom complet de l’entreprise]],Table10[Valeur de revenus])</f>
        <v>659803</v>
      </c>
    </row>
    <row r="270" spans="2:9" s="56" customFormat="1" ht="16.5" x14ac:dyDescent="0.25">
      <c r="B270" s="192" t="s">
        <v>2568</v>
      </c>
      <c r="C270" s="12" t="s">
        <v>276</v>
      </c>
      <c r="E270" s="12" t="s">
        <v>277</v>
      </c>
      <c r="G270" s="201"/>
      <c r="H270" s="201"/>
      <c r="I270" s="200">
        <f>SUMIF(Table10[Entreprise],Companies[[#This Row],[Nom complet de l’entreprise]],Table10[Valeur de revenus])</f>
        <v>12989283</v>
      </c>
    </row>
    <row r="271" spans="2:9" s="56" customFormat="1" ht="16.5" x14ac:dyDescent="0.25">
      <c r="B271" s="192" t="s">
        <v>2569</v>
      </c>
      <c r="C271" s="12" t="s">
        <v>276</v>
      </c>
      <c r="E271" s="12" t="s">
        <v>277</v>
      </c>
      <c r="G271" s="201"/>
      <c r="H271" s="201"/>
      <c r="I271" s="200">
        <f>SUMIF(Table10[Entreprise],Companies[[#This Row],[Nom complet de l’entreprise]],Table10[Valeur de revenus])</f>
        <v>20172947</v>
      </c>
    </row>
    <row r="272" spans="2:9" s="56" customFormat="1" ht="16.5" x14ac:dyDescent="0.25">
      <c r="B272" s="192" t="s">
        <v>2570</v>
      </c>
      <c r="C272" s="12" t="s">
        <v>276</v>
      </c>
      <c r="E272" s="12" t="s">
        <v>277</v>
      </c>
      <c r="G272" s="201"/>
      <c r="H272" s="201"/>
      <c r="I272" s="200">
        <f>SUMIF(Table10[Entreprise],Companies[[#This Row],[Nom complet de l’entreprise]],Table10[Valeur de revenus])</f>
        <v>4063272</v>
      </c>
    </row>
    <row r="273" spans="2:9" s="56" customFormat="1" ht="16.5" x14ac:dyDescent="0.25">
      <c r="B273" s="192" t="s">
        <v>2571</v>
      </c>
      <c r="C273" s="12" t="s">
        <v>276</v>
      </c>
      <c r="E273" s="12" t="s">
        <v>277</v>
      </c>
      <c r="G273" s="201"/>
      <c r="H273" s="201"/>
      <c r="I273" s="200">
        <f>SUMIF(Table10[Entreprise],Companies[[#This Row],[Nom complet de l’entreprise]],Table10[Valeur de revenus])</f>
        <v>20000</v>
      </c>
    </row>
    <row r="274" spans="2:9" s="56" customFormat="1" ht="16.5" x14ac:dyDescent="0.25">
      <c r="B274" s="192" t="s">
        <v>2572</v>
      </c>
      <c r="C274" s="12" t="s">
        <v>276</v>
      </c>
      <c r="E274" s="12" t="s">
        <v>277</v>
      </c>
      <c r="G274" s="201"/>
      <c r="H274" s="201"/>
      <c r="I274" s="200">
        <f>SUMIF(Table10[Entreprise],Companies[[#This Row],[Nom complet de l’entreprise]],Table10[Valeur de revenus])</f>
        <v>10000</v>
      </c>
    </row>
    <row r="275" spans="2:9" s="56" customFormat="1" ht="16.5" x14ac:dyDescent="0.25">
      <c r="B275" s="192" t="s">
        <v>2573</v>
      </c>
      <c r="C275" s="12" t="s">
        <v>276</v>
      </c>
      <c r="E275" s="12" t="s">
        <v>277</v>
      </c>
      <c r="G275" s="201"/>
      <c r="H275" s="201"/>
      <c r="I275" s="200">
        <f>SUMIF(Table10[Entreprise],Companies[[#This Row],[Nom complet de l’entreprise]],Table10[Valeur de revenus])</f>
        <v>10000</v>
      </c>
    </row>
    <row r="276" spans="2:9" s="56" customFormat="1" ht="16.5" x14ac:dyDescent="0.25">
      <c r="B276" s="192" t="s">
        <v>2574</v>
      </c>
      <c r="C276" s="12" t="s">
        <v>276</v>
      </c>
      <c r="E276" s="12" t="s">
        <v>277</v>
      </c>
      <c r="G276" s="201"/>
      <c r="H276" s="201"/>
      <c r="I276" s="200">
        <f>SUMIF(Table10[Entreprise],Companies[[#This Row],[Nom complet de l’entreprise]],Table10[Valeur de revenus])</f>
        <v>10000</v>
      </c>
    </row>
    <row r="277" spans="2:9" s="56" customFormat="1" ht="16.5" x14ac:dyDescent="0.25">
      <c r="B277" s="192" t="s">
        <v>2575</v>
      </c>
      <c r="C277" s="12" t="s">
        <v>276</v>
      </c>
      <c r="E277" s="12" t="s">
        <v>277</v>
      </c>
      <c r="G277" s="201"/>
      <c r="H277" s="201"/>
      <c r="I277" s="200">
        <f>SUMIF(Table10[Entreprise],Companies[[#This Row],[Nom complet de l’entreprise]],Table10[Valeur de revenus])</f>
        <v>10000</v>
      </c>
    </row>
    <row r="278" spans="2:9" s="56" customFormat="1" ht="16.5" x14ac:dyDescent="0.25">
      <c r="B278" s="192" t="s">
        <v>2576</v>
      </c>
      <c r="C278" s="12" t="s">
        <v>276</v>
      </c>
      <c r="E278" s="12" t="s">
        <v>277</v>
      </c>
      <c r="G278" s="201"/>
      <c r="H278" s="201"/>
      <c r="I278" s="200">
        <f>SUMIF(Table10[Entreprise],Companies[[#This Row],[Nom complet de l’entreprise]],Table10[Valeur de revenus])</f>
        <v>10000</v>
      </c>
    </row>
    <row r="279" spans="2:9" s="56" customFormat="1" ht="16.5" x14ac:dyDescent="0.25">
      <c r="B279" s="192" t="s">
        <v>2577</v>
      </c>
      <c r="C279" s="12" t="s">
        <v>276</v>
      </c>
      <c r="E279" s="12" t="s">
        <v>277</v>
      </c>
      <c r="G279" s="201"/>
      <c r="H279" s="201"/>
      <c r="I279" s="200">
        <f>SUMIF(Table10[Entreprise],Companies[[#This Row],[Nom complet de l’entreprise]],Table10[Valeur de revenus])</f>
        <v>10000</v>
      </c>
    </row>
    <row r="280" spans="2:9" s="56" customFormat="1" ht="16.5" x14ac:dyDescent="0.25">
      <c r="B280" s="192" t="s">
        <v>2578</v>
      </c>
      <c r="C280" s="12" t="s">
        <v>276</v>
      </c>
      <c r="E280" s="12" t="s">
        <v>277</v>
      </c>
      <c r="G280" s="201"/>
      <c r="H280" s="201"/>
      <c r="I280" s="200">
        <f>SUMIF(Table10[Entreprise],Companies[[#This Row],[Nom complet de l’entreprise]],Table10[Valeur de revenus])</f>
        <v>10000</v>
      </c>
    </row>
    <row r="281" spans="2:9" s="56" customFormat="1" ht="16.5" x14ac:dyDescent="0.25">
      <c r="B281" s="192" t="s">
        <v>2579</v>
      </c>
      <c r="C281" s="12" t="s">
        <v>276</v>
      </c>
      <c r="E281" s="12" t="s">
        <v>277</v>
      </c>
      <c r="G281" s="201"/>
      <c r="H281" s="201"/>
      <c r="I281" s="200">
        <f>SUMIF(Table10[Entreprise],Companies[[#This Row],[Nom complet de l’entreprise]],Table10[Valeur de revenus])</f>
        <v>10000</v>
      </c>
    </row>
    <row r="282" spans="2:9" s="56" customFormat="1" ht="16.5" x14ac:dyDescent="0.25">
      <c r="B282" s="192" t="s">
        <v>2580</v>
      </c>
      <c r="C282" s="12" t="s">
        <v>276</v>
      </c>
      <c r="E282" s="12" t="s">
        <v>277</v>
      </c>
      <c r="G282" s="201"/>
      <c r="H282" s="201"/>
      <c r="I282" s="200">
        <f>SUMIF(Table10[Entreprise],Companies[[#This Row],[Nom complet de l’entreprise]],Table10[Valeur de revenus])</f>
        <v>10000</v>
      </c>
    </row>
    <row r="283" spans="2:9" s="56" customFormat="1" ht="16.5" x14ac:dyDescent="0.25">
      <c r="B283" s="192" t="s">
        <v>2581</v>
      </c>
      <c r="C283" s="12" t="s">
        <v>276</v>
      </c>
      <c r="E283" s="12" t="s">
        <v>277</v>
      </c>
      <c r="G283" s="201"/>
      <c r="H283" s="201"/>
      <c r="I283" s="200">
        <f>SUMIF(Table10[Entreprise],Companies[[#This Row],[Nom complet de l’entreprise]],Table10[Valeur de revenus])</f>
        <v>10000</v>
      </c>
    </row>
    <row r="284" spans="2:9" s="56" customFormat="1" ht="16.5" x14ac:dyDescent="0.25">
      <c r="B284" s="192" t="s">
        <v>2582</v>
      </c>
      <c r="C284" s="12" t="s">
        <v>276</v>
      </c>
      <c r="E284" s="12" t="s">
        <v>277</v>
      </c>
      <c r="G284" s="201"/>
      <c r="H284" s="201"/>
      <c r="I284" s="200">
        <f>SUMIF(Table10[Entreprise],Companies[[#This Row],[Nom complet de l’entreprise]],Table10[Valeur de revenus])</f>
        <v>10000</v>
      </c>
    </row>
    <row r="285" spans="2:9" s="56" customFormat="1" ht="16.5" x14ac:dyDescent="0.25">
      <c r="B285" s="192" t="s">
        <v>2583</v>
      </c>
      <c r="C285" s="12" t="s">
        <v>276</v>
      </c>
      <c r="E285" s="12" t="s">
        <v>277</v>
      </c>
      <c r="G285" s="201"/>
      <c r="H285" s="201"/>
      <c r="I285" s="200">
        <f>SUMIF(Table10[Entreprise],Companies[[#This Row],[Nom complet de l’entreprise]],Table10[Valeur de revenus])</f>
        <v>10000</v>
      </c>
    </row>
    <row r="286" spans="2:9" s="56" customFormat="1" ht="16.5" x14ac:dyDescent="0.25">
      <c r="B286" s="192" t="s">
        <v>2584</v>
      </c>
      <c r="C286" s="12" t="s">
        <v>276</v>
      </c>
      <c r="E286" s="12" t="s">
        <v>277</v>
      </c>
      <c r="G286" s="201"/>
      <c r="H286" s="201"/>
      <c r="I286" s="200">
        <f>SUMIF(Table10[Entreprise],Companies[[#This Row],[Nom complet de l’entreprise]],Table10[Valeur de revenus])</f>
        <v>10000</v>
      </c>
    </row>
    <row r="287" spans="2:9" s="56" customFormat="1" ht="16.5" x14ac:dyDescent="0.25">
      <c r="B287" s="192" t="s">
        <v>2585</v>
      </c>
      <c r="C287" s="12" t="s">
        <v>276</v>
      </c>
      <c r="E287" s="12" t="s">
        <v>277</v>
      </c>
      <c r="G287" s="201"/>
      <c r="H287" s="201"/>
      <c r="I287" s="200">
        <f>SUMIF(Table10[Entreprise],Companies[[#This Row],[Nom complet de l’entreprise]],Table10[Valeur de revenus])</f>
        <v>20000</v>
      </c>
    </row>
    <row r="288" spans="2:9" s="56" customFormat="1" ht="16.5" x14ac:dyDescent="0.25">
      <c r="B288" s="192" t="s">
        <v>2586</v>
      </c>
      <c r="C288" s="12" t="s">
        <v>276</v>
      </c>
      <c r="E288" s="12" t="s">
        <v>277</v>
      </c>
      <c r="G288" s="201"/>
      <c r="H288" s="201"/>
      <c r="I288" s="200">
        <f>SUMIF(Table10[Entreprise],Companies[[#This Row],[Nom complet de l’entreprise]],Table10[Valeur de revenus])</f>
        <v>10000</v>
      </c>
    </row>
    <row r="289" spans="2:9" s="56" customFormat="1" ht="16.5" x14ac:dyDescent="0.25">
      <c r="B289" s="192" t="s">
        <v>2587</v>
      </c>
      <c r="C289" s="12" t="s">
        <v>276</v>
      </c>
      <c r="E289" s="12" t="s">
        <v>277</v>
      </c>
      <c r="G289" s="201"/>
      <c r="H289" s="201"/>
      <c r="I289" s="200">
        <f>SUMIF(Table10[Entreprise],Companies[[#This Row],[Nom complet de l’entreprise]],Table10[Valeur de revenus])</f>
        <v>10000</v>
      </c>
    </row>
    <row r="290" spans="2:9" s="56" customFormat="1" ht="16.5" x14ac:dyDescent="0.25">
      <c r="B290" s="192" t="s">
        <v>2588</v>
      </c>
      <c r="C290" s="12" t="s">
        <v>276</v>
      </c>
      <c r="E290" s="12" t="s">
        <v>277</v>
      </c>
      <c r="G290" s="201"/>
      <c r="H290" s="201"/>
      <c r="I290" s="200">
        <f>SUMIF(Table10[Entreprise],Companies[[#This Row],[Nom complet de l’entreprise]],Table10[Valeur de revenus])</f>
        <v>20000</v>
      </c>
    </row>
    <row r="291" spans="2:9" s="56" customFormat="1" ht="16.5" x14ac:dyDescent="0.25">
      <c r="B291" s="192" t="s">
        <v>2589</v>
      </c>
      <c r="C291" s="12" t="s">
        <v>276</v>
      </c>
      <c r="E291" s="12" t="s">
        <v>277</v>
      </c>
      <c r="G291" s="201"/>
      <c r="H291" s="201"/>
      <c r="I291" s="200">
        <f>SUMIF(Table10[Entreprise],Companies[[#This Row],[Nom complet de l’entreprise]],Table10[Valeur de revenus])</f>
        <v>20000</v>
      </c>
    </row>
    <row r="292" spans="2:9" s="56" customFormat="1" ht="16.5" x14ac:dyDescent="0.25">
      <c r="B292" s="192" t="s">
        <v>2590</v>
      </c>
      <c r="C292" s="12" t="s">
        <v>276</v>
      </c>
      <c r="E292" s="12" t="s">
        <v>277</v>
      </c>
      <c r="G292" s="201"/>
      <c r="H292" s="201"/>
      <c r="I292" s="200">
        <f>SUMIF(Table10[Entreprise],Companies[[#This Row],[Nom complet de l’entreprise]],Table10[Valeur de revenus])</f>
        <v>10000</v>
      </c>
    </row>
    <row r="293" spans="2:9" s="56" customFormat="1" ht="16.5" x14ac:dyDescent="0.25">
      <c r="B293" s="192" t="s">
        <v>2591</v>
      </c>
      <c r="C293" s="12" t="s">
        <v>276</v>
      </c>
      <c r="E293" s="12" t="s">
        <v>277</v>
      </c>
      <c r="G293" s="201"/>
      <c r="H293" s="201"/>
      <c r="I293" s="200">
        <f>SUMIF(Table10[Entreprise],Companies[[#This Row],[Nom complet de l’entreprise]],Table10[Valeur de revenus])</f>
        <v>20000</v>
      </c>
    </row>
    <row r="294" spans="2:9" s="56" customFormat="1" ht="16.5" x14ac:dyDescent="0.25">
      <c r="B294" s="192" t="s">
        <v>2592</v>
      </c>
      <c r="C294" s="12" t="s">
        <v>276</v>
      </c>
      <c r="E294" s="12" t="s">
        <v>277</v>
      </c>
      <c r="G294" s="201"/>
      <c r="H294" s="201"/>
      <c r="I294" s="200">
        <f>SUMIF(Table10[Entreprise],Companies[[#This Row],[Nom complet de l’entreprise]],Table10[Valeur de revenus])</f>
        <v>10000</v>
      </c>
    </row>
    <row r="295" spans="2:9" s="56" customFormat="1" ht="16.5" x14ac:dyDescent="0.25">
      <c r="B295" s="192" t="s">
        <v>2593</v>
      </c>
      <c r="C295" s="12" t="s">
        <v>276</v>
      </c>
      <c r="E295" s="12" t="s">
        <v>277</v>
      </c>
      <c r="G295" s="201"/>
      <c r="H295" s="201"/>
      <c r="I295" s="200">
        <f>SUMIF(Table10[Entreprise],Companies[[#This Row],[Nom complet de l’entreprise]],Table10[Valeur de revenus])</f>
        <v>10000</v>
      </c>
    </row>
    <row r="296" spans="2:9" s="56" customFormat="1" ht="16.5" x14ac:dyDescent="0.25">
      <c r="B296" s="192" t="s">
        <v>2594</v>
      </c>
      <c r="C296" s="12" t="s">
        <v>276</v>
      </c>
      <c r="E296" s="12" t="s">
        <v>277</v>
      </c>
      <c r="G296" s="201"/>
      <c r="H296" s="201"/>
      <c r="I296" s="200">
        <f>SUMIF(Table10[Entreprise],Companies[[#This Row],[Nom complet de l’entreprise]],Table10[Valeur de revenus])</f>
        <v>10000</v>
      </c>
    </row>
    <row r="297" spans="2:9" s="56" customFormat="1" ht="16.5" x14ac:dyDescent="0.25">
      <c r="B297" s="192" t="s">
        <v>2595</v>
      </c>
      <c r="C297" s="12" t="s">
        <v>276</v>
      </c>
      <c r="E297" s="12" t="s">
        <v>277</v>
      </c>
      <c r="G297" s="201"/>
      <c r="H297" s="201"/>
      <c r="I297" s="200">
        <f>SUMIF(Table10[Entreprise],Companies[[#This Row],[Nom complet de l’entreprise]],Table10[Valeur de revenus])</f>
        <v>30000</v>
      </c>
    </row>
    <row r="298" spans="2:9" s="56" customFormat="1" ht="16.5" x14ac:dyDescent="0.25">
      <c r="B298" s="192" t="s">
        <v>2596</v>
      </c>
      <c r="C298" s="12" t="s">
        <v>276</v>
      </c>
      <c r="E298" s="12" t="s">
        <v>277</v>
      </c>
      <c r="G298" s="201"/>
      <c r="H298" s="201"/>
      <c r="I298" s="200">
        <f>SUMIF(Table10[Entreprise],Companies[[#This Row],[Nom complet de l’entreprise]],Table10[Valeur de revenus])</f>
        <v>10000</v>
      </c>
    </row>
    <row r="299" spans="2:9" s="56" customFormat="1" ht="16.5" x14ac:dyDescent="0.25">
      <c r="B299" s="192" t="s">
        <v>2597</v>
      </c>
      <c r="C299" s="12" t="s">
        <v>276</v>
      </c>
      <c r="E299" s="12" t="s">
        <v>277</v>
      </c>
      <c r="G299" s="201"/>
      <c r="H299" s="201"/>
      <c r="I299" s="200">
        <f>SUMIF(Table10[Entreprise],Companies[[#This Row],[Nom complet de l’entreprise]],Table10[Valeur de revenus])</f>
        <v>30000</v>
      </c>
    </row>
    <row r="300" spans="2:9" s="56" customFormat="1" ht="16.5" x14ac:dyDescent="0.25">
      <c r="B300" s="192" t="s">
        <v>2598</v>
      </c>
      <c r="C300" s="12" t="s">
        <v>276</v>
      </c>
      <c r="E300" s="12" t="s">
        <v>277</v>
      </c>
      <c r="G300" s="201"/>
      <c r="H300" s="201"/>
      <c r="I300" s="200">
        <f>SUMIF(Table10[Entreprise],Companies[[#This Row],[Nom complet de l’entreprise]],Table10[Valeur de revenus])</f>
        <v>10000</v>
      </c>
    </row>
    <row r="301" spans="2:9" s="56" customFormat="1" ht="16.5" x14ac:dyDescent="0.25">
      <c r="B301" s="192" t="s">
        <v>2599</v>
      </c>
      <c r="C301" s="12" t="s">
        <v>276</v>
      </c>
      <c r="E301" s="12" t="s">
        <v>277</v>
      </c>
      <c r="G301" s="201"/>
      <c r="H301" s="201"/>
      <c r="I301" s="200">
        <f>SUMIF(Table10[Entreprise],Companies[[#This Row],[Nom complet de l’entreprise]],Table10[Valeur de revenus])</f>
        <v>10000</v>
      </c>
    </row>
    <row r="302" spans="2:9" s="56" customFormat="1" ht="16.5" x14ac:dyDescent="0.25">
      <c r="B302" s="192" t="s">
        <v>2600</v>
      </c>
      <c r="C302" s="12" t="s">
        <v>276</v>
      </c>
      <c r="E302" s="12" t="s">
        <v>277</v>
      </c>
      <c r="G302" s="201"/>
      <c r="H302" s="201"/>
      <c r="I302" s="200">
        <f>SUMIF(Table10[Entreprise],Companies[[#This Row],[Nom complet de l’entreprise]],Table10[Valeur de revenus])</f>
        <v>10000</v>
      </c>
    </row>
    <row r="303" spans="2:9" s="56" customFormat="1" ht="16.5" x14ac:dyDescent="0.25">
      <c r="B303" s="192" t="s">
        <v>2601</v>
      </c>
      <c r="C303" s="12" t="s">
        <v>276</v>
      </c>
      <c r="E303" s="12" t="s">
        <v>277</v>
      </c>
      <c r="G303" s="201"/>
      <c r="H303" s="201"/>
      <c r="I303" s="200">
        <f>SUMIF(Table10[Entreprise],Companies[[#This Row],[Nom complet de l’entreprise]],Table10[Valeur de revenus])</f>
        <v>10000</v>
      </c>
    </row>
    <row r="304" spans="2:9" s="56" customFormat="1" ht="16.5" x14ac:dyDescent="0.25">
      <c r="B304" s="192" t="s">
        <v>2602</v>
      </c>
      <c r="C304" s="12" t="s">
        <v>276</v>
      </c>
      <c r="E304" s="12" t="s">
        <v>277</v>
      </c>
      <c r="G304" s="201"/>
      <c r="H304" s="201"/>
      <c r="I304" s="200">
        <f>SUMIF(Table10[Entreprise],Companies[[#This Row],[Nom complet de l’entreprise]],Table10[Valeur de revenus])</f>
        <v>10000</v>
      </c>
    </row>
    <row r="305" spans="2:9" s="56" customFormat="1" ht="16.5" x14ac:dyDescent="0.25">
      <c r="B305" s="192" t="s">
        <v>2603</v>
      </c>
      <c r="C305" s="12" t="s">
        <v>276</v>
      </c>
      <c r="E305" s="12" t="s">
        <v>277</v>
      </c>
      <c r="G305" s="201"/>
      <c r="H305" s="201"/>
      <c r="I305" s="200">
        <f>SUMIF(Table10[Entreprise],Companies[[#This Row],[Nom complet de l’entreprise]],Table10[Valeur de revenus])</f>
        <v>10000</v>
      </c>
    </row>
    <row r="306" spans="2:9" s="56" customFormat="1" ht="16.5" x14ac:dyDescent="0.25">
      <c r="B306" s="192" t="s">
        <v>2604</v>
      </c>
      <c r="C306" s="12" t="s">
        <v>276</v>
      </c>
      <c r="E306" s="12" t="s">
        <v>277</v>
      </c>
      <c r="G306" s="201"/>
      <c r="H306" s="201"/>
      <c r="I306" s="200">
        <f>SUMIF(Table10[Entreprise],Companies[[#This Row],[Nom complet de l’entreprise]],Table10[Valeur de revenus])</f>
        <v>10000</v>
      </c>
    </row>
    <row r="307" spans="2:9" s="56" customFormat="1" ht="16.5" x14ac:dyDescent="0.25">
      <c r="B307" s="192" t="s">
        <v>2605</v>
      </c>
      <c r="C307" s="12" t="s">
        <v>276</v>
      </c>
      <c r="E307" s="12" t="s">
        <v>277</v>
      </c>
      <c r="G307" s="201"/>
      <c r="H307" s="201"/>
      <c r="I307" s="200">
        <f>SUMIF(Table10[Entreprise],Companies[[#This Row],[Nom complet de l’entreprise]],Table10[Valeur de revenus])</f>
        <v>10000</v>
      </c>
    </row>
    <row r="308" spans="2:9" s="56" customFormat="1" ht="16.5" x14ac:dyDescent="0.25">
      <c r="B308" s="192" t="s">
        <v>2606</v>
      </c>
      <c r="C308" s="12" t="s">
        <v>276</v>
      </c>
      <c r="E308" s="12" t="s">
        <v>277</v>
      </c>
      <c r="G308" s="201"/>
      <c r="H308" s="201"/>
      <c r="I308" s="200">
        <f>SUMIF(Table10[Entreprise],Companies[[#This Row],[Nom complet de l’entreprise]],Table10[Valeur de revenus])</f>
        <v>10000</v>
      </c>
    </row>
    <row r="309" spans="2:9" s="56" customFormat="1" ht="16.5" x14ac:dyDescent="0.25">
      <c r="B309" s="192" t="s">
        <v>2607</v>
      </c>
      <c r="C309" s="12" t="s">
        <v>276</v>
      </c>
      <c r="E309" s="12" t="s">
        <v>277</v>
      </c>
      <c r="G309" s="201"/>
      <c r="H309" s="201"/>
      <c r="I309" s="200">
        <f>SUMIF(Table10[Entreprise],Companies[[#This Row],[Nom complet de l’entreprise]],Table10[Valeur de revenus])</f>
        <v>0</v>
      </c>
    </row>
    <row r="310" spans="2:9" s="56" customFormat="1" ht="16.5" x14ac:dyDescent="0.25">
      <c r="B310" s="192" t="s">
        <v>2608</v>
      </c>
      <c r="C310" s="12" t="s">
        <v>276</v>
      </c>
      <c r="E310" s="12" t="s">
        <v>277</v>
      </c>
      <c r="G310" s="201"/>
      <c r="H310" s="201"/>
      <c r="I310" s="200">
        <f>SUMIF(Table10[Entreprise],Companies[[#This Row],[Nom complet de l’entreprise]],Table10[Valeur de revenus])</f>
        <v>1388832</v>
      </c>
    </row>
    <row r="311" spans="2:9" s="56" customFormat="1" ht="16.5" x14ac:dyDescent="0.25">
      <c r="B311" s="192" t="s">
        <v>2609</v>
      </c>
      <c r="C311" s="12" t="s">
        <v>276</v>
      </c>
      <c r="E311" s="12" t="s">
        <v>277</v>
      </c>
      <c r="G311" s="201"/>
      <c r="H311" s="201"/>
      <c r="I311" s="200">
        <f>SUMIF(Table10[Entreprise],Companies[[#This Row],[Nom complet de l’entreprise]],Table10[Valeur de revenus])</f>
        <v>52500</v>
      </c>
    </row>
    <row r="312" spans="2:9" s="56" customFormat="1" ht="16.5" x14ac:dyDescent="0.25">
      <c r="B312" s="192" t="s">
        <v>2610</v>
      </c>
      <c r="C312" s="12" t="s">
        <v>276</v>
      </c>
      <c r="E312" s="12" t="s">
        <v>277</v>
      </c>
      <c r="G312" s="201"/>
      <c r="H312" s="201"/>
      <c r="I312" s="200">
        <f>SUMIF(Table10[Entreprise],Companies[[#This Row],[Nom complet de l’entreprise]],Table10[Valeur de revenus])</f>
        <v>24085799</v>
      </c>
    </row>
    <row r="313" spans="2:9" s="56" customFormat="1" ht="16.5" x14ac:dyDescent="0.25">
      <c r="B313" s="192" t="s">
        <v>2611</v>
      </c>
      <c r="C313" s="12" t="s">
        <v>276</v>
      </c>
      <c r="E313" s="12" t="s">
        <v>277</v>
      </c>
      <c r="G313" s="201"/>
      <c r="H313" s="201"/>
      <c r="I313" s="200">
        <f>SUMIF(Table10[Entreprise],Companies[[#This Row],[Nom complet de l’entreprise]],Table10[Valeur de revenus])</f>
        <v>59825</v>
      </c>
    </row>
    <row r="314" spans="2:9" s="56" customFormat="1" ht="16.5" x14ac:dyDescent="0.25">
      <c r="B314" s="192" t="s">
        <v>2612</v>
      </c>
      <c r="C314" s="12" t="s">
        <v>276</v>
      </c>
      <c r="E314" s="12" t="s">
        <v>277</v>
      </c>
      <c r="G314" s="201"/>
      <c r="H314" s="201"/>
      <c r="I314" s="200">
        <f>SUMIF(Table10[Entreprise],Companies[[#This Row],[Nom complet de l’entreprise]],Table10[Valeur de revenus])</f>
        <v>1220000</v>
      </c>
    </row>
    <row r="315" spans="2:9" s="56" customFormat="1" ht="16.5" x14ac:dyDescent="0.25">
      <c r="B315" s="192" t="s">
        <v>2613</v>
      </c>
      <c r="C315" s="12" t="s">
        <v>276</v>
      </c>
      <c r="E315" s="12" t="s">
        <v>277</v>
      </c>
      <c r="G315" s="201"/>
      <c r="H315" s="201"/>
      <c r="I315" s="200">
        <f>SUMIF(Table10[Entreprise],Companies[[#This Row],[Nom complet de l’entreprise]],Table10[Valeur de revenus])</f>
        <v>329000</v>
      </c>
    </row>
    <row r="316" spans="2:9" s="56" customFormat="1" ht="16.5" x14ac:dyDescent="0.25">
      <c r="B316" s="192" t="s">
        <v>2614</v>
      </c>
      <c r="C316" s="12" t="s">
        <v>276</v>
      </c>
      <c r="E316" s="12" t="s">
        <v>277</v>
      </c>
      <c r="G316" s="201"/>
      <c r="H316" s="201"/>
      <c r="I316" s="200">
        <f>SUMIF(Table10[Entreprise],Companies[[#This Row],[Nom complet de l’entreprise]],Table10[Valeur de revenus])</f>
        <v>2581372</v>
      </c>
    </row>
    <row r="317" spans="2:9" s="56" customFormat="1" ht="16.5" x14ac:dyDescent="0.25">
      <c r="B317" s="192" t="s">
        <v>2615</v>
      </c>
      <c r="C317" s="12" t="s">
        <v>276</v>
      </c>
      <c r="E317" s="12" t="s">
        <v>277</v>
      </c>
      <c r="G317" s="201"/>
      <c r="H317" s="201"/>
      <c r="I317" s="200">
        <f>SUMIF(Table10[Entreprise],Companies[[#This Row],[Nom complet de l’entreprise]],Table10[Valeur de revenus])</f>
        <v>1470900</v>
      </c>
    </row>
    <row r="318" spans="2:9" s="56" customFormat="1" ht="16.5" x14ac:dyDescent="0.25">
      <c r="B318" s="192" t="s">
        <v>2616</v>
      </c>
      <c r="C318" s="12" t="s">
        <v>276</v>
      </c>
      <c r="E318" s="12" t="s">
        <v>277</v>
      </c>
      <c r="G318" s="201"/>
      <c r="H318" s="201"/>
      <c r="I318" s="200">
        <f>SUMIF(Table10[Entreprise],Companies[[#This Row],[Nom complet de l’entreprise]],Table10[Valeur de revenus])</f>
        <v>207060</v>
      </c>
    </row>
    <row r="319" spans="2:9" s="56" customFormat="1" ht="16.5" x14ac:dyDescent="0.25">
      <c r="B319" s="192" t="s">
        <v>2617</v>
      </c>
      <c r="C319" s="12" t="s">
        <v>276</v>
      </c>
      <c r="E319" s="12" t="s">
        <v>277</v>
      </c>
      <c r="G319" s="201"/>
      <c r="H319" s="201"/>
      <c r="I319" s="200">
        <f>SUMIF(Table10[Entreprise],Companies[[#This Row],[Nom complet de l’entreprise]],Table10[Valeur de revenus])</f>
        <v>548352</v>
      </c>
    </row>
    <row r="320" spans="2:9" s="56" customFormat="1" ht="16.5" x14ac:dyDescent="0.25">
      <c r="B320" s="192" t="s">
        <v>2618</v>
      </c>
      <c r="C320" s="12" t="s">
        <v>276</v>
      </c>
      <c r="E320" s="12" t="s">
        <v>277</v>
      </c>
      <c r="G320" s="201"/>
      <c r="H320" s="201"/>
      <c r="I320" s="200">
        <f>SUMIF(Table10[Entreprise],Companies[[#This Row],[Nom complet de l’entreprise]],Table10[Valeur de revenus])</f>
        <v>569675</v>
      </c>
    </row>
    <row r="321" spans="2:9" s="56" customFormat="1" ht="16.5" x14ac:dyDescent="0.25">
      <c r="B321" s="192" t="s">
        <v>2619</v>
      </c>
      <c r="C321" s="12" t="s">
        <v>276</v>
      </c>
      <c r="E321" s="12" t="s">
        <v>277</v>
      </c>
      <c r="G321" s="201"/>
      <c r="H321" s="201"/>
      <c r="I321" s="200">
        <f>SUMIF(Table10[Entreprise],Companies[[#This Row],[Nom complet de l’entreprise]],Table10[Valeur de revenus])</f>
        <v>333906</v>
      </c>
    </row>
    <row r="322" spans="2:9" s="56" customFormat="1" ht="16.5" x14ac:dyDescent="0.25">
      <c r="B322" s="192" t="s">
        <v>2620</v>
      </c>
      <c r="C322" s="12" t="s">
        <v>276</v>
      </c>
      <c r="E322" s="12" t="s">
        <v>277</v>
      </c>
      <c r="G322" s="201"/>
      <c r="H322" s="201"/>
      <c r="I322" s="200">
        <f>SUMIF(Table10[Entreprise],Companies[[#This Row],[Nom complet de l’entreprise]],Table10[Valeur de revenus])</f>
        <v>2158115</v>
      </c>
    </row>
    <row r="323" spans="2:9" s="56" customFormat="1" ht="16.5" x14ac:dyDescent="0.25">
      <c r="B323" s="192" t="s">
        <v>2621</v>
      </c>
      <c r="C323" s="12" t="s">
        <v>276</v>
      </c>
      <c r="E323" s="12" t="s">
        <v>277</v>
      </c>
      <c r="G323" s="201"/>
      <c r="H323" s="201"/>
      <c r="I323" s="200">
        <f>SUMIF(Table10[Entreprise],Companies[[#This Row],[Nom complet de l’entreprise]],Table10[Valeur de revenus])</f>
        <v>863660</v>
      </c>
    </row>
    <row r="324" spans="2:9" s="56" customFormat="1" ht="16.5" x14ac:dyDescent="0.25">
      <c r="B324" s="192" t="s">
        <v>2622</v>
      </c>
      <c r="C324" s="12" t="s">
        <v>276</v>
      </c>
      <c r="E324" s="12" t="s">
        <v>277</v>
      </c>
      <c r="G324" s="201"/>
      <c r="H324" s="201"/>
      <c r="I324" s="200">
        <f>SUMIF(Table10[Entreprise],Companies[[#This Row],[Nom complet de l’entreprise]],Table10[Valeur de revenus])</f>
        <v>2451082</v>
      </c>
    </row>
    <row r="325" spans="2:9" s="56" customFormat="1" ht="16.5" x14ac:dyDescent="0.25">
      <c r="B325" s="192" t="s">
        <v>2623</v>
      </c>
      <c r="C325" s="12" t="s">
        <v>276</v>
      </c>
      <c r="E325" s="12" t="s">
        <v>277</v>
      </c>
      <c r="G325" s="201"/>
      <c r="H325" s="201"/>
      <c r="I325" s="200">
        <f>SUMIF(Table10[Entreprise],Companies[[#This Row],[Nom complet de l’entreprise]],Table10[Valeur de revenus])</f>
        <v>0</v>
      </c>
    </row>
    <row r="326" spans="2:9" s="56" customFormat="1" ht="16.5" x14ac:dyDescent="0.25">
      <c r="B326" s="192" t="s">
        <v>2624</v>
      </c>
      <c r="C326" s="12" t="s">
        <v>276</v>
      </c>
      <c r="E326" s="12" t="s">
        <v>277</v>
      </c>
      <c r="G326" s="201"/>
      <c r="H326" s="201"/>
      <c r="I326" s="200">
        <f>SUMIF(Table10[Entreprise],Companies[[#This Row],[Nom complet de l’entreprise]],Table10[Valeur de revenus])</f>
        <v>1006000</v>
      </c>
    </row>
    <row r="327" spans="2:9" s="56" customFormat="1" ht="16.5" x14ac:dyDescent="0.25">
      <c r="B327" s="192" t="s">
        <v>2625</v>
      </c>
      <c r="C327" s="12" t="s">
        <v>276</v>
      </c>
      <c r="E327" s="12" t="s">
        <v>277</v>
      </c>
      <c r="G327" s="201"/>
      <c r="H327" s="201"/>
      <c r="I327" s="200">
        <f>SUMIF(Table10[Entreprise],Companies[[#This Row],[Nom complet de l’entreprise]],Table10[Valeur de revenus])</f>
        <v>60000</v>
      </c>
    </row>
    <row r="328" spans="2:9" s="56" customFormat="1" ht="16.5" x14ac:dyDescent="0.25">
      <c r="B328" s="192" t="s">
        <v>2626</v>
      </c>
      <c r="C328" s="12" t="s">
        <v>276</v>
      </c>
      <c r="E328" s="12" t="s">
        <v>277</v>
      </c>
      <c r="G328" s="201"/>
      <c r="H328" s="201"/>
      <c r="I328" s="200">
        <f>SUMIF(Table10[Entreprise],Companies[[#This Row],[Nom complet de l’entreprise]],Table10[Valeur de revenus])</f>
        <v>47274020</v>
      </c>
    </row>
    <row r="329" spans="2:9" s="56" customFormat="1" ht="16.5" x14ac:dyDescent="0.25">
      <c r="B329" s="192" t="s">
        <v>2627</v>
      </c>
      <c r="C329" s="12" t="s">
        <v>276</v>
      </c>
      <c r="E329" s="12" t="s">
        <v>277</v>
      </c>
      <c r="G329" s="201"/>
      <c r="H329" s="201"/>
      <c r="I329" s="200">
        <f>SUMIF(Table10[Entreprise],Companies[[#This Row],[Nom complet de l’entreprise]],Table10[Valeur de revenus])</f>
        <v>3602169665</v>
      </c>
    </row>
    <row r="330" spans="2:9" s="56" customFormat="1" ht="16.5" x14ac:dyDescent="0.25">
      <c r="B330" s="192" t="s">
        <v>2628</v>
      </c>
      <c r="C330" s="12" t="s">
        <v>276</v>
      </c>
      <c r="E330" s="12" t="s">
        <v>277</v>
      </c>
      <c r="G330" s="201"/>
      <c r="H330" s="201"/>
      <c r="I330" s="200">
        <f>SUMIF(Table10[Entreprise],Companies[[#This Row],[Nom complet de l’entreprise]],Table10[Valeur de revenus])</f>
        <v>27963891574</v>
      </c>
    </row>
    <row r="331" spans="2:9" s="56" customFormat="1" ht="16.5" x14ac:dyDescent="0.25">
      <c r="B331" s="192" t="s">
        <v>2629</v>
      </c>
      <c r="C331" s="12" t="s">
        <v>276</v>
      </c>
      <c r="E331" s="12" t="s">
        <v>277</v>
      </c>
      <c r="G331" s="201"/>
      <c r="H331" s="201"/>
      <c r="I331" s="200">
        <f>SUMIF(Table10[Entreprise],Companies[[#This Row],[Nom complet de l’entreprise]],Table10[Valeur de revenus])</f>
        <v>1618305179</v>
      </c>
    </row>
    <row r="332" spans="2:9" s="56" customFormat="1" ht="16.5" x14ac:dyDescent="0.25">
      <c r="B332" s="192" t="s">
        <v>2630</v>
      </c>
      <c r="C332" s="12" t="s">
        <v>276</v>
      </c>
      <c r="E332" s="12" t="s">
        <v>277</v>
      </c>
      <c r="G332" s="201"/>
      <c r="H332" s="201"/>
      <c r="I332" s="200">
        <f>SUMIF(Table10[Entreprise],Companies[[#This Row],[Nom complet de l’entreprise]],Table10[Valeur de revenus])</f>
        <v>1039342481</v>
      </c>
    </row>
    <row r="333" spans="2:9" s="56" customFormat="1" ht="16.5" x14ac:dyDescent="0.25">
      <c r="B333" s="192" t="s">
        <v>2631</v>
      </c>
      <c r="C333" s="12" t="s">
        <v>276</v>
      </c>
      <c r="E333" s="12" t="s">
        <v>277</v>
      </c>
      <c r="G333" s="201"/>
      <c r="H333" s="201"/>
      <c r="I333" s="200">
        <f>SUMIF(Table10[Entreprise],Companies[[#This Row],[Nom complet de l’entreprise]],Table10[Valeur de revenus])</f>
        <v>173145565</v>
      </c>
    </row>
    <row r="334" spans="2:9" s="56" customFormat="1" ht="16.5" x14ac:dyDescent="0.25">
      <c r="B334" s="192" t="s">
        <v>2632</v>
      </c>
      <c r="C334" s="12" t="s">
        <v>276</v>
      </c>
      <c r="E334" s="12" t="s">
        <v>277</v>
      </c>
      <c r="G334" s="201"/>
      <c r="H334" s="201"/>
      <c r="I334" s="200">
        <f>SUMIF(Table10[Entreprise],Companies[[#This Row],[Nom complet de l’entreprise]],Table10[Valeur de revenus])</f>
        <v>3375020744</v>
      </c>
    </row>
    <row r="335" spans="2:9" s="56" customFormat="1" ht="16.5" x14ac:dyDescent="0.25">
      <c r="B335" s="192" t="s">
        <v>2633</v>
      </c>
      <c r="C335" s="12" t="s">
        <v>276</v>
      </c>
      <c r="E335" s="12" t="s">
        <v>277</v>
      </c>
      <c r="G335" s="201"/>
      <c r="H335" s="201"/>
      <c r="I335" s="200">
        <f>SUMIF(Table10[Entreprise],Companies[[#This Row],[Nom complet de l’entreprise]],Table10[Valeur de revenus])</f>
        <v>304003003</v>
      </c>
    </row>
    <row r="336" spans="2:9" s="56" customFormat="1" ht="16.5" x14ac:dyDescent="0.25">
      <c r="B336" s="192" t="s">
        <v>2634</v>
      </c>
      <c r="C336" s="12" t="s">
        <v>276</v>
      </c>
      <c r="E336" s="12" t="s">
        <v>277</v>
      </c>
      <c r="G336" s="201"/>
      <c r="H336" s="201"/>
      <c r="I336" s="200">
        <f>SUMIF(Table10[Entreprise],Companies[[#This Row],[Nom complet de l’entreprise]],Table10[Valeur de revenus])</f>
        <v>6286009471</v>
      </c>
    </row>
    <row r="337" spans="2:9" s="56" customFormat="1" ht="16.5" x14ac:dyDescent="0.25">
      <c r="B337" s="192" t="s">
        <v>2635</v>
      </c>
      <c r="C337" s="12" t="s">
        <v>276</v>
      </c>
      <c r="E337" s="12" t="s">
        <v>277</v>
      </c>
      <c r="G337" s="201"/>
      <c r="H337" s="201"/>
      <c r="I337" s="200">
        <f>SUMIF(Table10[Entreprise],Companies[[#This Row],[Nom complet de l’entreprise]],Table10[Valeur de revenus])</f>
        <v>376935472</v>
      </c>
    </row>
    <row r="338" spans="2:9" s="56" customFormat="1" ht="16.5" x14ac:dyDescent="0.25">
      <c r="B338" s="192" t="s">
        <v>2636</v>
      </c>
      <c r="C338" s="12" t="s">
        <v>276</v>
      </c>
      <c r="E338" s="12" t="s">
        <v>277</v>
      </c>
      <c r="G338" s="201"/>
      <c r="H338" s="201"/>
      <c r="I338" s="200">
        <f>SUMIF(Table10[Entreprise],Companies[[#This Row],[Nom complet de l’entreprise]],Table10[Valeur de revenus])</f>
        <v>300000000</v>
      </c>
    </row>
    <row r="339" spans="2:9" s="56" customFormat="1" ht="16.5" x14ac:dyDescent="0.25">
      <c r="B339" s="192" t="s">
        <v>2637</v>
      </c>
      <c r="C339" s="12" t="s">
        <v>276</v>
      </c>
      <c r="E339" s="12" t="s">
        <v>277</v>
      </c>
      <c r="G339" s="201"/>
      <c r="H339" s="201"/>
      <c r="I339" s="200">
        <f>SUMIF(Table10[Entreprise],Companies[[#This Row],[Nom complet de l’entreprise]],Table10[Valeur de revenus])</f>
        <v>799846674</v>
      </c>
    </row>
    <row r="340" spans="2:9" s="56" customFormat="1" ht="16.5" x14ac:dyDescent="0.25">
      <c r="B340" s="192" t="s">
        <v>2638</v>
      </c>
      <c r="C340" s="12" t="s">
        <v>276</v>
      </c>
      <c r="E340" s="12" t="s">
        <v>277</v>
      </c>
      <c r="G340" s="201"/>
      <c r="H340" s="201"/>
      <c r="I340" s="200">
        <f>SUMIF(Table10[Entreprise],Companies[[#This Row],[Nom complet de l’entreprise]],Table10[Valeur de revenus])</f>
        <v>10000</v>
      </c>
    </row>
    <row r="341" spans="2:9" s="56" customFormat="1" ht="16.5" x14ac:dyDescent="0.25">
      <c r="B341" s="192" t="s">
        <v>2639</v>
      </c>
      <c r="C341" s="12" t="s">
        <v>276</v>
      </c>
      <c r="E341" s="12" t="s">
        <v>277</v>
      </c>
      <c r="G341" s="201"/>
      <c r="H341" s="201"/>
      <c r="I341" s="200">
        <f>SUMIF(Table10[Entreprise],Companies[[#This Row],[Nom complet de l’entreprise]],Table10[Valeur de revenus])</f>
        <v>889055472</v>
      </c>
    </row>
    <row r="342" spans="2:9" s="56" customFormat="1" ht="16.5" x14ac:dyDescent="0.25">
      <c r="B342" s="192" t="s">
        <v>2640</v>
      </c>
      <c r="C342" s="12" t="s">
        <v>276</v>
      </c>
      <c r="E342" s="12" t="s">
        <v>277</v>
      </c>
      <c r="G342" s="201"/>
      <c r="H342" s="201"/>
      <c r="I342" s="200">
        <f>SUMIF(Table10[Entreprise],Companies[[#This Row],[Nom complet de l’entreprise]],Table10[Valeur de revenus])</f>
        <v>66096112</v>
      </c>
    </row>
    <row r="343" spans="2:9" s="56" customFormat="1" ht="16.5" x14ac:dyDescent="0.25">
      <c r="B343" s="192" t="s">
        <v>2641</v>
      </c>
      <c r="C343" s="12" t="s">
        <v>276</v>
      </c>
      <c r="E343" s="12" t="s">
        <v>277</v>
      </c>
      <c r="G343" s="201"/>
      <c r="H343" s="201"/>
      <c r="I343" s="200">
        <f>SUMIF(Table10[Entreprise],Companies[[#This Row],[Nom complet de l’entreprise]],Table10[Valeur de revenus])</f>
        <v>768545009</v>
      </c>
    </row>
    <row r="344" spans="2:9" s="56" customFormat="1" ht="16.5" x14ac:dyDescent="0.25">
      <c r="B344" s="192" t="s">
        <v>2642</v>
      </c>
      <c r="C344" s="12" t="s">
        <v>276</v>
      </c>
      <c r="E344" s="12" t="s">
        <v>277</v>
      </c>
      <c r="G344" s="201"/>
      <c r="H344" s="201"/>
      <c r="I344" s="200">
        <f>SUMIF(Table10[Entreprise],Companies[[#This Row],[Nom complet de l’entreprise]],Table10[Valeur de revenus])</f>
        <v>3497370422</v>
      </c>
    </row>
    <row r="345" spans="2:9" s="56" customFormat="1" ht="16.5" x14ac:dyDescent="0.25">
      <c r="B345" s="192" t="s">
        <v>2643</v>
      </c>
      <c r="C345" s="12" t="s">
        <v>276</v>
      </c>
      <c r="E345" s="12" t="s">
        <v>277</v>
      </c>
      <c r="G345" s="201"/>
      <c r="H345" s="201"/>
      <c r="I345" s="200">
        <f>SUMIF(Table10[Entreprise],Companies[[#This Row],[Nom complet de l’entreprise]],Table10[Valeur de revenus])</f>
        <v>1910360</v>
      </c>
    </row>
    <row r="346" spans="2:9" s="56" customFormat="1" ht="16.5" x14ac:dyDescent="0.25">
      <c r="B346" s="192" t="s">
        <v>2644</v>
      </c>
      <c r="C346" s="12" t="s">
        <v>276</v>
      </c>
      <c r="E346" s="12" t="s">
        <v>277</v>
      </c>
      <c r="G346" s="201"/>
      <c r="H346" s="201"/>
      <c r="I346" s="200">
        <f>SUMIF(Table10[Entreprise],Companies[[#This Row],[Nom complet de l’entreprise]],Table10[Valeur de revenus])</f>
        <v>36000</v>
      </c>
    </row>
    <row r="347" spans="2:9" s="56" customFormat="1" ht="16.5" x14ac:dyDescent="0.25">
      <c r="B347" s="192" t="s">
        <v>2645</v>
      </c>
      <c r="C347" s="12" t="s">
        <v>276</v>
      </c>
      <c r="E347" s="12" t="s">
        <v>277</v>
      </c>
      <c r="G347" s="201"/>
      <c r="H347" s="201"/>
      <c r="I347" s="200">
        <f>SUMIF(Table10[Entreprise],Companies[[#This Row],[Nom complet de l’entreprise]],Table10[Valeur de revenus])</f>
        <v>2380388</v>
      </c>
    </row>
    <row r="348" spans="2:9" s="56" customFormat="1" ht="16.5" x14ac:dyDescent="0.25">
      <c r="B348" s="192" t="s">
        <v>2646</v>
      </c>
      <c r="C348" s="12" t="s">
        <v>276</v>
      </c>
      <c r="E348" s="12" t="s">
        <v>277</v>
      </c>
      <c r="G348" s="201"/>
      <c r="H348" s="201"/>
      <c r="I348" s="200">
        <f>SUMIF(Table10[Entreprise],Companies[[#This Row],[Nom complet de l’entreprise]],Table10[Valeur de revenus])</f>
        <v>4041988335</v>
      </c>
    </row>
    <row r="349" spans="2:9" s="56" customFormat="1" ht="16.5" x14ac:dyDescent="0.25">
      <c r="B349" s="192" t="s">
        <v>2647</v>
      </c>
      <c r="C349" s="12" t="s">
        <v>276</v>
      </c>
      <c r="E349" s="12" t="s">
        <v>277</v>
      </c>
      <c r="G349" s="201"/>
      <c r="H349" s="201"/>
      <c r="I349" s="200">
        <f>SUMIF(Table10[Entreprise],Companies[[#This Row],[Nom complet de l’entreprise]],Table10[Valeur de revenus])</f>
        <v>1032149630</v>
      </c>
    </row>
    <row r="350" spans="2:9" s="56" customFormat="1" ht="16.5" x14ac:dyDescent="0.25">
      <c r="B350" s="192" t="s">
        <v>2648</v>
      </c>
      <c r="C350" s="12" t="s">
        <v>276</v>
      </c>
      <c r="E350" s="12" t="s">
        <v>277</v>
      </c>
      <c r="G350" s="201"/>
      <c r="H350" s="201"/>
      <c r="I350" s="200">
        <f>SUMIF(Table10[Entreprise],Companies[[#This Row],[Nom complet de l’entreprise]],Table10[Valeur de revenus])</f>
        <v>716865947</v>
      </c>
    </row>
    <row r="351" spans="2:9" s="56" customFormat="1" ht="16.5" x14ac:dyDescent="0.25">
      <c r="B351" s="192" t="s">
        <v>2649</v>
      </c>
      <c r="C351" s="12" t="s">
        <v>276</v>
      </c>
      <c r="E351" s="12" t="s">
        <v>277</v>
      </c>
      <c r="G351" s="201"/>
      <c r="H351" s="201"/>
      <c r="I351" s="200">
        <f>SUMIF(Table10[Entreprise],Companies[[#This Row],[Nom complet de l’entreprise]],Table10[Valeur de revenus])</f>
        <v>4000</v>
      </c>
    </row>
    <row r="352" spans="2:9" s="56" customFormat="1" ht="16.5" x14ac:dyDescent="0.25">
      <c r="B352" s="192" t="s">
        <v>2650</v>
      </c>
      <c r="C352" s="12" t="s">
        <v>276</v>
      </c>
      <c r="E352" s="12" t="s">
        <v>277</v>
      </c>
      <c r="G352" s="201"/>
      <c r="H352" s="201"/>
      <c r="I352" s="200">
        <f>SUMIF(Table10[Entreprise],Companies[[#This Row],[Nom complet de l’entreprise]],Table10[Valeur de revenus])</f>
        <v>2274519536</v>
      </c>
    </row>
    <row r="353" spans="2:10" s="56" customFormat="1" ht="16.5" x14ac:dyDescent="0.25">
      <c r="B353" s="192" t="s">
        <v>2651</v>
      </c>
      <c r="C353" s="12" t="s">
        <v>276</v>
      </c>
      <c r="E353" s="12" t="s">
        <v>277</v>
      </c>
      <c r="G353" s="201"/>
      <c r="H353" s="201"/>
      <c r="I353" s="200">
        <f>SUMIF(Table10[Entreprise],Companies[[#This Row],[Nom complet de l’entreprise]],Table10[Valeur de revenus])</f>
        <v>1000000</v>
      </c>
    </row>
    <row r="354" spans="2:10" s="56" customFormat="1" ht="16.5" x14ac:dyDescent="0.25">
      <c r="B354" s="192" t="s">
        <v>2652</v>
      </c>
      <c r="C354" s="12" t="s">
        <v>276</v>
      </c>
      <c r="E354" s="12" t="s">
        <v>277</v>
      </c>
      <c r="G354" s="201"/>
      <c r="H354" s="201"/>
      <c r="I354" s="200">
        <f>SUMIF(Table10[Entreprise],Companies[[#This Row],[Nom complet de l’entreprise]],Table10[Valeur de revenus])</f>
        <v>20215028</v>
      </c>
    </row>
    <row r="355" spans="2:10" s="56" customFormat="1" ht="16.5" x14ac:dyDescent="0.25">
      <c r="B355" s="192" t="s">
        <v>2653</v>
      </c>
      <c r="C355" s="12" t="s">
        <v>276</v>
      </c>
      <c r="E355" s="12" t="s">
        <v>277</v>
      </c>
      <c r="G355" s="201"/>
      <c r="H355" s="201"/>
      <c r="I355" s="200">
        <f>SUMIF(Table10[Entreprise],Companies[[#This Row],[Nom complet de l’entreprise]],Table10[Valeur de revenus])</f>
        <v>1537937508</v>
      </c>
    </row>
    <row r="356" spans="2:10" s="56" customFormat="1" ht="16.5" x14ac:dyDescent="0.25">
      <c r="B356" s="192" t="s">
        <v>2654</v>
      </c>
      <c r="C356" s="12" t="s">
        <v>276</v>
      </c>
      <c r="E356" s="12" t="s">
        <v>277</v>
      </c>
      <c r="G356" s="201"/>
      <c r="H356" s="201"/>
      <c r="I356" s="200">
        <f>SUMIF(Table10[Entreprise],Companies[[#This Row],[Nom complet de l’entreprise]],Table10[Valeur de revenus])</f>
        <v>2905132828</v>
      </c>
    </row>
    <row r="357" spans="2:10" s="56" customFormat="1" ht="16.5" x14ac:dyDescent="0.25">
      <c r="B357" s="192" t="s">
        <v>2655</v>
      </c>
      <c r="C357" s="12" t="s">
        <v>276</v>
      </c>
      <c r="E357" s="12" t="s">
        <v>277</v>
      </c>
      <c r="G357" s="201"/>
      <c r="H357" s="201"/>
      <c r="I357" s="200">
        <f>SUMIF(Table10[Entreprise],Companies[[#This Row],[Nom complet de l’entreprise]],Table10[Valeur de revenus])</f>
        <v>7699954236</v>
      </c>
    </row>
    <row r="358" spans="2:10" s="56" customFormat="1" ht="16.5" x14ac:dyDescent="0.25">
      <c r="B358" s="192" t="s">
        <v>2656</v>
      </c>
      <c r="C358" s="12" t="s">
        <v>276</v>
      </c>
      <c r="E358" s="12" t="s">
        <v>277</v>
      </c>
      <c r="G358" s="201"/>
      <c r="H358" s="201"/>
      <c r="I358" s="200">
        <f>SUMIF(Table10[Entreprise],Companies[[#This Row],[Nom complet de l’entreprise]],Table10[Valeur de revenus])</f>
        <v>280711002</v>
      </c>
    </row>
    <row r="359" spans="2:10" s="56" customFormat="1" ht="16.5" x14ac:dyDescent="0.25">
      <c r="B359" s="192" t="s">
        <v>2657</v>
      </c>
      <c r="C359" s="12" t="s">
        <v>276</v>
      </c>
      <c r="E359" s="12" t="s">
        <v>277</v>
      </c>
      <c r="G359" s="201"/>
      <c r="H359" s="201"/>
      <c r="I359" s="200">
        <f>SUMIF(Table10[Entreprise],Companies[[#This Row],[Nom complet de l’entreprise]],Table10[Valeur de revenus])</f>
        <v>27346872</v>
      </c>
    </row>
    <row r="360" spans="2:10" s="56" customFormat="1" ht="16.5" x14ac:dyDescent="0.25">
      <c r="B360" s="192" t="s">
        <v>2658</v>
      </c>
      <c r="C360" s="12" t="s">
        <v>276</v>
      </c>
      <c r="E360" s="12" t="s">
        <v>277</v>
      </c>
      <c r="G360" s="201"/>
      <c r="H360" s="201"/>
      <c r="I360" s="200">
        <f>SUMIF(Table10[Entreprise],Companies[[#This Row],[Nom complet de l’entreprise]],Table10[Valeur de revenus])</f>
        <v>217526999</v>
      </c>
    </row>
    <row r="361" spans="2:10" s="56" customFormat="1" ht="16.5" x14ac:dyDescent="0.25">
      <c r="B361" s="192" t="s">
        <v>2659</v>
      </c>
      <c r="C361" s="12" t="s">
        <v>276</v>
      </c>
      <c r="E361" s="12" t="s">
        <v>277</v>
      </c>
      <c r="G361" s="201"/>
      <c r="H361" s="201"/>
      <c r="I361" s="200">
        <f>SUMIF(Table10[Entreprise],Companies[[#This Row],[Nom complet de l’entreprise]],Table10[Valeur de revenus])</f>
        <v>35559267</v>
      </c>
    </row>
    <row r="362" spans="2:10" s="56" customFormat="1" ht="16.5" x14ac:dyDescent="0.25">
      <c r="B362" s="192" t="s">
        <v>2660</v>
      </c>
      <c r="C362" s="12" t="s">
        <v>276</v>
      </c>
      <c r="E362" s="12" t="s">
        <v>277</v>
      </c>
      <c r="G362" s="201"/>
      <c r="H362" s="201"/>
      <c r="I362" s="200">
        <f>SUMIF(Table10[Entreprise],Companies[[#This Row],[Nom complet de l’entreprise]],Table10[Valeur de revenus])</f>
        <v>10314104</v>
      </c>
    </row>
    <row r="363" spans="2:10" s="56" customFormat="1" ht="16.5" x14ac:dyDescent="0.25">
      <c r="B363" s="192" t="s">
        <v>2661</v>
      </c>
      <c r="C363" s="12" t="s">
        <v>276</v>
      </c>
      <c r="E363" s="12" t="s">
        <v>277</v>
      </c>
      <c r="G363" s="201"/>
      <c r="H363" s="201"/>
      <c r="I363" s="200">
        <f>SUMIF(Table10[Entreprise],Companies[[#This Row],[Nom complet de l’entreprise]],Table10[Valeur de revenus])</f>
        <v>0</v>
      </c>
    </row>
    <row r="364" spans="2:10" s="56" customFormat="1" ht="16.5" x14ac:dyDescent="0.25"/>
    <row r="365" spans="2:10" s="56" customFormat="1" ht="19.5" x14ac:dyDescent="0.25">
      <c r="B365" s="263" t="s">
        <v>280</v>
      </c>
      <c r="C365" s="241"/>
      <c r="D365" s="241"/>
      <c r="E365" s="241"/>
      <c r="F365" s="241"/>
      <c r="G365" s="264"/>
      <c r="H365" s="264"/>
      <c r="I365" s="264"/>
      <c r="J365" s="264"/>
    </row>
    <row r="366" spans="2:10" s="56" customFormat="1" ht="16.5" x14ac:dyDescent="0.25">
      <c r="B366" s="198" t="s">
        <v>281</v>
      </c>
      <c r="C366" s="192" t="s">
        <v>282</v>
      </c>
      <c r="D366" s="192" t="s">
        <v>283</v>
      </c>
      <c r="E366" s="192" t="s">
        <v>284</v>
      </c>
      <c r="F366" s="12" t="s">
        <v>285</v>
      </c>
      <c r="G366" s="12" t="s">
        <v>286</v>
      </c>
      <c r="H366" s="12" t="s">
        <v>287</v>
      </c>
      <c r="I366" s="12" t="s">
        <v>288</v>
      </c>
      <c r="J366" s="12" t="s">
        <v>289</v>
      </c>
    </row>
    <row r="367" spans="2:10" s="56" customFormat="1" ht="16.5" x14ac:dyDescent="0.3">
      <c r="B367" s="12"/>
      <c r="C367" s="202"/>
      <c r="D367" s="202"/>
      <c r="E367" s="202"/>
      <c r="F367" s="202"/>
    </row>
    <row r="368" spans="2:10" ht="16.5" x14ac:dyDescent="0.3">
      <c r="B368" s="56" t="s">
        <v>290</v>
      </c>
      <c r="C368" s="202"/>
      <c r="D368" s="202"/>
      <c r="E368" s="202"/>
      <c r="F368" s="202"/>
    </row>
    <row r="369" spans="2:9" ht="16.5" x14ac:dyDescent="0.25">
      <c r="B369" s="56"/>
      <c r="C369" s="192"/>
      <c r="D369" s="192"/>
      <c r="E369" s="192"/>
      <c r="F369" s="192"/>
      <c r="G369" s="192"/>
    </row>
    <row r="370" spans="2:9" ht="17.25" hidden="1" customHeight="1" x14ac:dyDescent="0.3">
      <c r="B370" s="353" t="s">
        <v>33</v>
      </c>
      <c r="C370" s="353"/>
      <c r="D370" s="353"/>
      <c r="E370" s="353"/>
      <c r="F370" s="353"/>
      <c r="G370" s="353"/>
      <c r="H370" s="353"/>
      <c r="I370" s="353"/>
    </row>
    <row r="371" spans="2:9" ht="24" hidden="1" customHeight="1" x14ac:dyDescent="0.3">
      <c r="B371" s="372" t="s">
        <v>34</v>
      </c>
      <c r="C371" s="372"/>
      <c r="D371" s="372"/>
      <c r="E371" s="372"/>
      <c r="F371" s="372"/>
      <c r="G371" s="372"/>
      <c r="H371" s="372"/>
      <c r="I371" s="372"/>
    </row>
    <row r="372" spans="2:9" ht="19.5" hidden="1" customHeight="1" x14ac:dyDescent="0.3">
      <c r="B372" s="353" t="s">
        <v>35</v>
      </c>
      <c r="C372" s="353"/>
      <c r="D372" s="353"/>
      <c r="E372" s="353"/>
      <c r="F372" s="353"/>
      <c r="G372" s="353"/>
      <c r="H372" s="353"/>
      <c r="I372" s="353"/>
    </row>
    <row r="373" spans="2:9" ht="18.75" hidden="1" customHeight="1" x14ac:dyDescent="0.3">
      <c r="B373" s="373" t="s">
        <v>36</v>
      </c>
      <c r="C373" s="373"/>
      <c r="D373" s="373"/>
      <c r="E373" s="373"/>
      <c r="F373" s="373"/>
      <c r="G373" s="373"/>
      <c r="H373" s="373"/>
      <c r="I373" s="373"/>
    </row>
    <row r="374" spans="2:9" s="56" customFormat="1" ht="17.25" hidden="1" thickBot="1" x14ac:dyDescent="0.3">
      <c r="B374" s="54"/>
      <c r="C374" s="54"/>
      <c r="D374" s="54"/>
      <c r="E374" s="54"/>
      <c r="F374" s="54"/>
      <c r="G374" s="54"/>
    </row>
    <row r="375" spans="2:9" s="56" customFormat="1" ht="19.5" x14ac:dyDescent="0.25">
      <c r="B375" s="190" t="s">
        <v>107</v>
      </c>
      <c r="C375" s="12"/>
      <c r="D375" s="191"/>
      <c r="E375" s="12"/>
      <c r="F375" s="191"/>
      <c r="G375" s="12"/>
    </row>
    <row r="376" spans="2:9" s="56" customFormat="1" ht="16.5" x14ac:dyDescent="0.25">
      <c r="B376" s="349" t="s">
        <v>38</v>
      </c>
      <c r="C376" s="349"/>
      <c r="D376" s="349"/>
      <c r="E376" s="12"/>
      <c r="F376" s="192"/>
      <c r="G376" s="12"/>
    </row>
    <row r="377" spans="2:9" ht="16.5" x14ac:dyDescent="0.25"/>
    <row r="378" spans="2:9" s="56" customFormat="1" ht="16.5" x14ac:dyDescent="0.25">
      <c r="B378" s="12"/>
      <c r="C378" s="12"/>
      <c r="D378" s="12"/>
      <c r="E378" s="12"/>
    </row>
    <row r="379" spans="2:9" s="56" customFormat="1" ht="16.5" x14ac:dyDescent="0.25">
      <c r="B379" s="12"/>
      <c r="C379" s="12"/>
      <c r="D379" s="12"/>
      <c r="E379" s="12"/>
    </row>
    <row r="380" spans="2:9" ht="16.5" x14ac:dyDescent="0.25"/>
    <row r="381" spans="2:9" s="56" customFormat="1" ht="16.5" x14ac:dyDescent="0.25">
      <c r="B381" s="12"/>
      <c r="C381" s="12"/>
      <c r="D381" s="12"/>
      <c r="E381" s="12"/>
    </row>
    <row r="382" spans="2:9" s="56" customFormat="1" ht="16.5" x14ac:dyDescent="0.25">
      <c r="B382" s="12"/>
      <c r="C382" s="12"/>
      <c r="D382" s="12"/>
      <c r="E382" s="12"/>
    </row>
    <row r="383" spans="2:9" ht="16.5" x14ac:dyDescent="0.25"/>
    <row r="384" spans="2:9" ht="16.5" x14ac:dyDescent="0.25"/>
    <row r="385" spans="2:5" ht="16.5" x14ac:dyDescent="0.25"/>
    <row r="386" spans="2:5" ht="16.5" x14ac:dyDescent="0.25"/>
    <row r="387" spans="2:5" ht="16.5" x14ac:dyDescent="0.25"/>
    <row r="388" spans="2:5" ht="16.5" x14ac:dyDescent="0.25"/>
    <row r="389" spans="2:5" ht="16.5" x14ac:dyDescent="0.25"/>
    <row r="390" spans="2:5" ht="16.5" x14ac:dyDescent="0.25"/>
    <row r="391" spans="2:5" ht="16.5" x14ac:dyDescent="0.25"/>
    <row r="392" spans="2:5" s="56" customFormat="1" ht="16.5" x14ac:dyDescent="0.25">
      <c r="B392" s="12"/>
      <c r="C392" s="12"/>
      <c r="D392" s="12"/>
      <c r="E392" s="12"/>
    </row>
    <row r="393" spans="2:5" ht="16.5" x14ac:dyDescent="0.25"/>
    <row r="394" spans="2:5" ht="16.5" x14ac:dyDescent="0.25"/>
    <row r="395" spans="2:5" ht="16.5" x14ac:dyDescent="0.25"/>
    <row r="396" spans="2:5" ht="16.5" x14ac:dyDescent="0.25"/>
    <row r="397" spans="2:5" ht="16.5" x14ac:dyDescent="0.25"/>
    <row r="398" spans="2:5" ht="16.5" x14ac:dyDescent="0.25"/>
    <row r="399" spans="2:5" ht="16.5" x14ac:dyDescent="0.25"/>
    <row r="400" spans="2:5" ht="15" customHeight="1" x14ac:dyDescent="0.25"/>
    <row r="401" ht="15" customHeight="1" x14ac:dyDescent="0.25"/>
    <row r="402" ht="16.5" x14ac:dyDescent="0.25"/>
    <row r="403" ht="16.5" x14ac:dyDescent="0.25"/>
    <row r="404" ht="18.75" customHeight="1" x14ac:dyDescent="0.25"/>
    <row r="405" ht="16.5" x14ac:dyDescent="0.25"/>
    <row r="406" ht="16.5" x14ac:dyDescent="0.25"/>
    <row r="407" ht="16.5" x14ac:dyDescent="0.25"/>
    <row r="408" ht="16.5" x14ac:dyDescent="0.25"/>
    <row r="409" ht="16.5" x14ac:dyDescent="0.25"/>
    <row r="410" ht="16.5" x14ac:dyDescent="0.25"/>
    <row r="411" ht="16.5" x14ac:dyDescent="0.25"/>
    <row r="412" ht="16.5" x14ac:dyDescent="0.25"/>
    <row r="413" ht="16.5" x14ac:dyDescent="0.25"/>
    <row r="414" ht="16.5" x14ac:dyDescent="0.25"/>
    <row r="415" ht="16.5" x14ac:dyDescent="0.25"/>
    <row r="416" ht="16.5" x14ac:dyDescent="0.25"/>
    <row r="417" ht="16.5" x14ac:dyDescent="0.25"/>
    <row r="418" ht="16.5" x14ac:dyDescent="0.25"/>
    <row r="419" ht="16.5" x14ac:dyDescent="0.25"/>
    <row r="420" ht="16.5" x14ac:dyDescent="0.25"/>
    <row r="421" ht="16.5" x14ac:dyDescent="0.25"/>
    <row r="422" ht="16.5" x14ac:dyDescent="0.25"/>
    <row r="423" ht="16.5" x14ac:dyDescent="0.25"/>
    <row r="424" ht="16.5" x14ac:dyDescent="0.25"/>
    <row r="425" ht="16.5" x14ac:dyDescent="0.25"/>
  </sheetData>
  <mergeCells count="9">
    <mergeCell ref="B371:I371"/>
    <mergeCell ref="B372:I372"/>
    <mergeCell ref="B373:I373"/>
    <mergeCell ref="B376:D376"/>
    <mergeCell ref="D10:D13"/>
    <mergeCell ref="B16:E16"/>
    <mergeCell ref="B17:E17"/>
    <mergeCell ref="B18:E18"/>
    <mergeCell ref="B370:I370"/>
  </mergeCells>
  <dataValidations xWindow="596" yWindow="467" count="26">
    <dataValidation type="textLength" allowBlank="1" showInputMessage="1" showErrorMessage="1" errorTitle="Veuillez ne pas modifier" error="Veuillez ne pas modifier ces cellules" sqref="B366:C366 B365:G365 B16:E17 B19:C19 F366 B20 D20:E20 I39 B35:D36 B38:D38 E35:F38 B39 D39:G39" xr:uid="{41CB2CFC-8915-431A-8B82-76B8D96A6704}">
      <formula1>10000</formula1>
      <formula2>50000</formula2>
    </dataValidation>
    <dataValidation type="decimal" allowBlank="1" showInputMessage="1" showErrorMessage="1" errorTitle="Veuillez ne pas modifier" error="Veuillez ne pas modifier ces cellules" sqref="E374:G376 B374:D375" xr:uid="{3A04F5EF-66E4-43AD-A539-8FA3BA9F198C}">
      <formula1>10000</formula1>
      <formula2>500000</formula2>
    </dataValidation>
    <dataValidation allowBlank="1" showInputMessage="1" showErrorMessage="1" promptTitle="URL du registre" prompt="Veuillez indiquer l'URL directe vers le registre ou l'agence" sqref="D37" xr:uid="{FF61CD17-04D9-4E17-8201-8C3D36137BFF}"/>
    <dataValidation allowBlank="1" showInputMessage="1" showErrorMessage="1" promptTitle="Nom du registre" prompt="Veuillez saisir le nom du registre ou de l'agence" sqref="J30:L30 C37" xr:uid="{AA416186-66C7-468A-ABAB-5FAA86F8A146}"/>
    <dataValidation allowBlank="1" showInputMessage="1" showErrorMessage="1" promptTitle="Nom de l'identifiant" prompt="Veuillez saisir le nom de l'identifiant, tel que « Numéro d'identification du contribuable » ou similaire" sqref="J22:L29 B37" xr:uid="{FC7A539E-0F6B-429E-8CD3-69786236AD39}"/>
    <dataValidation type="whole" allowBlank="1" showInputMessage="1" showErrorMessage="1" errorTitle="Veuillez ne pas modifier" error="Veuillez ne pas modifier ces cellules" sqref="D366 B370:B373" xr:uid="{FDE65DF8-CA28-4BE2-AC49-6DAD21AF5E77}">
      <formula1>444</formula1>
      <formula2>445</formula2>
    </dataValidation>
    <dataValidation type="list" allowBlank="1" showInputMessage="1" showErrorMessage="1" sqref="F369" xr:uid="{DDDC6CD4-1998-4B24-880C-9DED458166FA}">
      <formula1>Simple_options_list</formula1>
    </dataValidation>
    <dataValidation type="list" allowBlank="1" showInputMessage="1" showErrorMessage="1" sqref="G369 F367:F368" xr:uid="{765C9FE0-D12B-4DF9-AE3E-DE4CE4CC1EDB}">
      <formula1>Project_phases_list</formula1>
    </dataValidation>
    <dataValidation type="whole" allowBlank="1" showInputMessage="1" showErrorMessage="1" errorTitle="Veuillez ne pas modifier" error="Veuillez ne pas modifier ces cellules" sqref="E366" xr:uid="{EF07BAD0-2F5A-4204-A46F-F594A3588E86}">
      <formula1>4</formula1>
      <formula2>5</formula2>
    </dataValidation>
    <dataValidation allowBlank="1" showInputMessage="1" showErrorMessage="1" promptTitle="Numéro de référence" prompt="Veuillez indiquer le numéro de référence de l'accord légal: contrat, licence, concession,…" sqref="C367:C368" xr:uid="{35B65327-F6D3-41FF-A657-92A960D2D1F1}"/>
    <dataValidation allowBlank="1" showInputMessage="1" showErrorMessage="1" errorTitle="Veuillez ne pas modifier" error="Veuillez ne pas modifier ces cellules" sqref="H39 B376:D376" xr:uid="{61CAE946-A4D7-4D88-A2EA-B59DF5431476}"/>
    <dataValidation allowBlank="1" showInputMessage="1" showErrorMessage="1" promptTitle="Production -volume-" prompt="Veuillez indiquer le volume de production du projet" sqref="G367:G368" xr:uid="{214EC8C1-6BF9-40F3-9758-86701E4D2A88}"/>
    <dataValidation allowBlank="1" showInputMessage="1" showErrorMessage="1" promptTitle="Nom du Projet" prompt="Veuillez indiquer le nom du Projet._x000a__x000a_Veuillez vous abstenir d'utiliser des acronymes et indiquez le nom complet_x000a__x000a_" sqref="B367:B369" xr:uid="{28E7BA77-65D5-4785-9580-9EE9295D25F1}"/>
    <dataValidation allowBlank="1" showInputMessage="1" showErrorMessage="1" promptTitle="Compagnie associée" prompt="Veuillez indiquer les compagnies affiliées au projet, séparées par une virgule." sqref="D367:D368" xr:uid="{990B4CFE-C77D-4B99-90F4-BE71B86E0400}"/>
    <dataValidation allowBlank="1" showInputMessage="1" showErrorMessage="1" promptTitle="Production -valeur-" prompt="Veuillez indiquer la valeur de la production du projet" sqref="I367:I368" xr:uid="{6908EAC0-1385-4F50-B3D8-4B8A57D60130}"/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H367:H368" xr:uid="{41AEB8C4-3D9C-4110-A3FD-27B3DB753D54}">
      <formula1>"&lt;Selectionner unité&gt;,Sm3,Sm3 o.e.,Barils,Tonnes,oz,carats,Scf"</formula1>
    </dataValidation>
    <dataValidation type="list" allowBlank="1" showInputMessage="1" showErrorMessage="1" promptTitle="Matières premières" prompt="Veuillez indiquer les matières premières exploitées, en utilisant une ligne par matière première. Si un projet génère plusieurs matières premières, veuillez utiliser plusieurs lignes." sqref="E367:E368" xr:uid="{46A9ED9C-B29B-4A51-B129-E091B5E99439}">
      <formula1>Commodity_names</formula1>
    </dataValidation>
    <dataValidation allowBlank="1" showInputMessage="1" showErrorMessage="1" promptTitle="Numéro d'identification" prompt="Veuillez indiquer le numéro d'identification de l'agence gouvernementale, si applicable" sqref="D21:D30" xr:uid="{B62DCA52-4501-43B1-A007-69E53BD53B5F}"/>
    <dataValidation allowBlank="1" showInputMessage="1" showErrorMessage="1" promptTitle="Organisme gouvernmental destinat" prompt="Veuillez indiquer le nom de l'agence gouvernementale collectant le flux_x000a__x000a_Veuillez vous abstenir d'utiliser des acronymes et indiquez le nom complet" sqref="B21:B30" xr:uid="{5F2CD2D8-A157-47E5-A3F5-C3C3A71E1458}"/>
    <dataValidation type="list" allowBlank="1" showInputMessage="1" showErrorMessage="1" promptTitle="Veuillez sélectionner le secteur" prompt="Veuillez sélectionner le secteur pertinent pour l'entreprise dans la liste" sqref="E40:E363" xr:uid="{F383C4B0-BFB1-4275-8902-B9CBC1BDD66F}">
      <formula1>Sector_list</formula1>
    </dataValidation>
    <dataValidation allowBlank="1" showInputMessage="1" showErrorMessage="1" promptTitle="Veuillez sélectionner les matièr" prompt="Veuillez sélectionner les matières premières exploitées, séparées par une virgule" sqref="F40:F363" xr:uid="{AF2CFAEB-0C0B-4334-80A1-A5C0465329DD}"/>
    <dataValidation errorStyle="warning" allowBlank="1" showInputMessage="1" showErrorMessage="1" errorTitle="URL" error="Veuillez indiquer une URL" sqref="G40:H363" xr:uid="{7E085E98-106D-442B-9524-E857F18034EC}"/>
    <dataValidation allowBlank="1" showInputMessage="1" showErrorMessage="1" promptTitle="Numéro d'identification" prompt="Veuillez saisir un numéro d'identification unique, tel qu’un TIN, un numéro d'organisation ou similaire." sqref="D40:D363" xr:uid="{CB3B9251-12D5-4F96-BBCA-A761DAA6C149}"/>
    <dataValidation allowBlank="1" showInputMessage="1" showErrorMessage="1" promptTitle="Nom de l'entreprise" prompt="Saisissez le nom de l'entreprise ici_x000a__x000a_Veuillez vous abstenir d'utiliser des acronymes et indiquez le nom complet" sqref="B40:B363" xr:uid="{42A6D033-2055-45B6-94DB-C3843F45F704}"/>
    <dataValidation type="whole" allowBlank="1" showInputMessage="1" showErrorMessage="1" errorTitle="Veuillez ne pas remplir" error="Ces cellules seront complétées automatiquement" promptTitle="Ne pas remplir" prompt="Complété automatiquement depuis le feuillet 5" sqref="I40:I363" xr:uid="{076104C2-F5CC-4367-A4EB-8E45BF8023D8}">
      <formula1>1</formula1>
      <formula2>2</formula2>
    </dataValidation>
    <dataValidation type="list" allowBlank="1" showInputMessage="1" showErrorMessage="1" sqref="C40:C363" xr:uid="{5B632419-A767-4DE0-8BA9-B8BB05BA6696}">
      <formula1>"&lt; Type d'entreprise &gt;,Société publique financière et Entreprise d'Etat,Privée"</formula1>
    </dataValidation>
  </dataValidations>
  <hyperlinks>
    <hyperlink ref="B14" r:id="rId1" xr:uid="{00000000-0004-0000-0300-000004000000}"/>
    <hyperlink ref="B372:G372" r:id="rId2" display="Pour la version la plus récente des modèles de données résumées, consultez https://eiti.org/fr/document/modele-donnees-resumees-itie" xr:uid="{720C091A-88D8-4AD8-A681-42225317FFF1}"/>
    <hyperlink ref="B371:G371" r:id="rId3" display="Vous voulez en savoir plus sur votre pays ? Vérifiez si votre pays met en œuvre la Norme ITIE en visitant https://eiti.org/countries" xr:uid="{B05B0465-C1F8-4E2C-B484-E8B1089F5DD4}"/>
    <hyperlink ref="B373:G373" r:id="rId4" display="Give us your feedback or report a conflict in the data! Write to us at  data@eiti.org" xr:uid="{89CD5C69-DD4F-4A10-A797-F37E54CCEA66}"/>
    <hyperlink ref="G40" r:id="rId5" xr:uid="{766F9F7F-3293-47CC-9D81-E9E78B41ADCE}"/>
    <hyperlink ref="G42" r:id="rId6" xr:uid="{5583D33F-1902-413B-8D4F-A545AEAB0C94}"/>
    <hyperlink ref="G43" r:id="rId7" xr:uid="{D2669410-CD3C-43A6-8773-6A1B7E47B1A9}"/>
    <hyperlink ref="G44" r:id="rId8" xr:uid="{01D3E52D-6137-4DD2-8C50-7B1A79D32744}"/>
    <hyperlink ref="G45" r:id="rId9" xr:uid="{2778C77F-FA18-4D1A-918A-A01A789CD1EE}"/>
    <hyperlink ref="G46" r:id="rId10" display="https://www.sedar.com/FindCompanyDocuments.do" xr:uid="{149D6C76-DC21-4026-AD06-D24B82A9614D}"/>
    <hyperlink ref="G47" r:id="rId11" xr:uid="{6617E96E-17D2-481A-B824-5D1046429DAA}"/>
    <hyperlink ref="G48" r:id="rId12" xr:uid="{68CF8BB2-2E3D-4B40-9E5B-40BCA29D9C42}"/>
    <hyperlink ref="G55" r:id="rId13" xr:uid="{BF2285B3-4F63-496F-86BA-F3D1D51CCE5D}"/>
  </hyperlinks>
  <pageMargins left="0.25" right="0.25" top="0.75" bottom="0.75" header="0.3" footer="0.3"/>
  <pageSetup paperSize="8" fitToHeight="0" orientation="landscape" horizontalDpi="2400" verticalDpi="2400" r:id="rId14"/>
  <drawing r:id="rId15"/>
  <tableParts count="3">
    <tablePart r:id="rId16"/>
    <tablePart r:id="rId17"/>
    <tablePart r:id="rId18"/>
  </tableParts>
  <extLst>
    <ext xmlns:x14="http://schemas.microsoft.com/office/spreadsheetml/2009/9/main" uri="{CCE6A557-97BC-4b89-ADB6-D9C93CAAB3DF}">
      <x14:dataValidations xmlns:xm="http://schemas.microsoft.com/office/excel/2006/main" xWindow="596" yWindow="467" count="2">
        <x14:dataValidation type="list" allowBlank="1" showInputMessage="1" showErrorMessage="1" xr:uid="{080AB5DF-9F7C-4D51-B77F-2D9DAE275C99}">
          <x14:formula1>
            <xm:f>Listes!$I$11:$I$168</xm:f>
          </x14:formula1>
          <xm:sqref>J367:J368</xm:sqref>
        </x14:dataValidation>
        <x14:dataValidation type="list" allowBlank="1" showInputMessage="1" showErrorMessage="1" xr:uid="{A0485DF7-0291-4282-9DA4-8B361737270D}">
          <x14:formula1>
            <xm:f>Listes!$AE$3:$AE$7</xm:f>
          </x14:formula1>
          <xm:sqref>C21:C30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U100"/>
  <sheetViews>
    <sheetView showGridLines="0" topLeftCell="A14" zoomScale="55" zoomScaleNormal="55" workbookViewId="0">
      <selection activeCell="F15" sqref="F15:J15"/>
    </sheetView>
  </sheetViews>
  <sheetFormatPr baseColWidth="10" defaultColWidth="9.140625" defaultRowHeight="14.25" x14ac:dyDescent="0.25"/>
  <cols>
    <col min="1" max="1" width="3" style="192" customWidth="1"/>
    <col min="2" max="4" width="9.140625" style="192" hidden="1" customWidth="1"/>
    <col min="5" max="5" width="27.42578125" style="192" hidden="1" customWidth="1"/>
    <col min="6" max="6" width="38" style="192" customWidth="1"/>
    <col min="7" max="7" width="16.7109375" style="192" customWidth="1"/>
    <col min="8" max="8" width="62.140625" style="192" bestFit="1" customWidth="1"/>
    <col min="9" max="9" width="22.140625" style="192" customWidth="1"/>
    <col min="10" max="10" width="30.5703125" style="297" bestFit="1" customWidth="1"/>
    <col min="11" max="11" width="11.140625" style="192" customWidth="1"/>
    <col min="12" max="12" width="2.7109375" style="192" customWidth="1"/>
    <col min="13" max="13" width="19.5703125" style="192" bestFit="1" customWidth="1"/>
    <col min="14" max="14" width="73.42578125" style="192" bestFit="1" customWidth="1"/>
    <col min="15" max="19" width="9.140625" style="192"/>
    <col min="20" max="20" width="10.85546875" style="192" bestFit="1" customWidth="1"/>
    <col min="21" max="16384" width="9.140625" style="192"/>
  </cols>
  <sheetData>
    <row r="1" spans="6:14" s="12" customFormat="1" ht="15.75" hidden="1" customHeight="1" x14ac:dyDescent="0.25">
      <c r="J1" s="294"/>
    </row>
    <row r="2" spans="6:14" s="12" customFormat="1" ht="16.5" hidden="1" x14ac:dyDescent="0.25">
      <c r="J2" s="294"/>
    </row>
    <row r="3" spans="6:14" s="12" customFormat="1" ht="16.5" hidden="1" x14ac:dyDescent="0.25">
      <c r="J3" s="294"/>
      <c r="N3" s="13" t="s">
        <v>44</v>
      </c>
    </row>
    <row r="4" spans="6:14" s="12" customFormat="1" ht="16.5" hidden="1" x14ac:dyDescent="0.25">
      <c r="J4" s="294"/>
      <c r="N4" s="13">
        <f>Introduction!G4</f>
        <v>45730</v>
      </c>
    </row>
    <row r="5" spans="6:14" s="12" customFormat="1" ht="16.5" hidden="1" x14ac:dyDescent="0.25">
      <c r="J5" s="294"/>
    </row>
    <row r="6" spans="6:14" s="12" customFormat="1" ht="16.5" hidden="1" x14ac:dyDescent="0.25">
      <c r="J6" s="294"/>
    </row>
    <row r="7" spans="6:14" s="12" customFormat="1" ht="16.5" x14ac:dyDescent="0.25">
      <c r="J7" s="294"/>
    </row>
    <row r="8" spans="6:14" s="12" customFormat="1" ht="16.5" x14ac:dyDescent="0.25">
      <c r="F8" s="15" t="s">
        <v>291</v>
      </c>
      <c r="G8" s="74"/>
      <c r="H8" s="74"/>
      <c r="I8" s="74"/>
      <c r="J8" s="295"/>
      <c r="K8" s="74"/>
      <c r="L8" s="74"/>
      <c r="M8" s="74"/>
      <c r="N8" s="74"/>
    </row>
    <row r="9" spans="6:14" s="12" customFormat="1" ht="21" customHeight="1" x14ac:dyDescent="0.25">
      <c r="F9" s="379" t="s">
        <v>46</v>
      </c>
      <c r="G9" s="379"/>
      <c r="H9" s="379"/>
      <c r="I9" s="379"/>
      <c r="J9" s="379"/>
      <c r="K9" s="203"/>
      <c r="L9" s="203"/>
      <c r="M9" s="379"/>
      <c r="N9" s="379"/>
    </row>
    <row r="10" spans="6:14" s="12" customFormat="1" ht="30.95" customHeight="1" x14ac:dyDescent="0.25">
      <c r="F10" s="380" t="s">
        <v>292</v>
      </c>
      <c r="G10" s="380"/>
      <c r="H10" s="380"/>
      <c r="I10" s="380"/>
      <c r="J10" s="380"/>
      <c r="K10" s="204"/>
      <c r="L10" s="74"/>
      <c r="M10" s="385"/>
      <c r="N10" s="385"/>
    </row>
    <row r="11" spans="6:14" s="12" customFormat="1" ht="29.25" customHeight="1" x14ac:dyDescent="0.25">
      <c r="F11" s="360" t="s">
        <v>293</v>
      </c>
      <c r="G11" s="360"/>
      <c r="H11" s="360"/>
      <c r="I11" s="360"/>
      <c r="J11" s="360"/>
      <c r="K11" s="205"/>
      <c r="L11" s="74"/>
      <c r="M11" s="385"/>
      <c r="N11" s="385"/>
    </row>
    <row r="12" spans="6:14" s="12" customFormat="1" ht="33.6" customHeight="1" x14ac:dyDescent="0.25">
      <c r="F12" s="360" t="s">
        <v>294</v>
      </c>
      <c r="G12" s="360"/>
      <c r="H12" s="360"/>
      <c r="I12" s="360"/>
      <c r="J12" s="360"/>
      <c r="K12" s="205"/>
      <c r="L12" s="74"/>
      <c r="M12" s="385"/>
      <c r="N12" s="385"/>
    </row>
    <row r="13" spans="6:14" s="12" customFormat="1" ht="36" customHeight="1" x14ac:dyDescent="0.25">
      <c r="F13" s="391" t="s">
        <v>295</v>
      </c>
      <c r="G13" s="391"/>
      <c r="H13" s="391"/>
      <c r="I13" s="391"/>
      <c r="J13" s="391"/>
      <c r="K13" s="206"/>
      <c r="L13" s="74"/>
      <c r="M13" s="385"/>
      <c r="N13" s="385"/>
    </row>
    <row r="14" spans="6:14" s="12" customFormat="1" ht="50.25" customHeight="1" x14ac:dyDescent="0.25">
      <c r="F14" s="392" t="s">
        <v>296</v>
      </c>
      <c r="G14" s="392"/>
      <c r="H14" s="392"/>
      <c r="I14" s="392"/>
      <c r="J14" s="392"/>
      <c r="K14" s="207"/>
      <c r="L14" s="74"/>
      <c r="M14" s="385"/>
      <c r="N14" s="385"/>
    </row>
    <row r="15" spans="6:14" s="12" customFormat="1" ht="33" customHeight="1" x14ac:dyDescent="0.25">
      <c r="F15" s="382" t="s">
        <v>297</v>
      </c>
      <c r="G15" s="382"/>
      <c r="H15" s="382"/>
      <c r="I15" s="382"/>
      <c r="J15" s="382"/>
      <c r="K15" s="208"/>
      <c r="L15" s="74"/>
      <c r="M15" s="209"/>
      <c r="N15" s="209"/>
    </row>
    <row r="16" spans="6:14" s="12" customFormat="1" ht="16.5" x14ac:dyDescent="0.3">
      <c r="F16" s="367" t="s">
        <v>114</v>
      </c>
      <c r="G16" s="367"/>
      <c r="H16" s="367"/>
      <c r="I16" s="367"/>
      <c r="J16" s="367"/>
      <c r="K16" s="367"/>
      <c r="L16" s="367"/>
      <c r="M16" s="367"/>
      <c r="N16" s="367"/>
    </row>
    <row r="17" spans="2:14" s="12" customFormat="1" ht="16.5" x14ac:dyDescent="0.25">
      <c r="J17" s="294"/>
    </row>
    <row r="18" spans="2:14" s="12" customFormat="1" ht="24" x14ac:dyDescent="0.25">
      <c r="F18" s="210" t="s">
        <v>298</v>
      </c>
      <c r="G18" s="74"/>
      <c r="H18" s="211"/>
      <c r="I18" s="74"/>
      <c r="J18" s="296"/>
      <c r="K18" s="211"/>
      <c r="M18" s="212" t="s">
        <v>299</v>
      </c>
      <c r="N18" s="213"/>
    </row>
    <row r="19" spans="2:14" s="12" customFormat="1" ht="15.6" customHeight="1" x14ac:dyDescent="0.25">
      <c r="J19" s="294"/>
      <c r="M19" s="386" t="s">
        <v>300</v>
      </c>
      <c r="N19" s="387"/>
    </row>
    <row r="20" spans="2:14" ht="16.5" x14ac:dyDescent="0.25">
      <c r="F20" s="384" t="s">
        <v>301</v>
      </c>
      <c r="G20" s="384"/>
      <c r="H20" s="384"/>
      <c r="I20" s="384"/>
      <c r="J20" s="384"/>
      <c r="K20" s="271"/>
      <c r="M20" s="12"/>
      <c r="N20" s="12"/>
    </row>
    <row r="21" spans="2:14" ht="14.1" customHeight="1" x14ac:dyDescent="0.25">
      <c r="B21" s="214" t="s">
        <v>302</v>
      </c>
      <c r="C21" s="214" t="s">
        <v>303</v>
      </c>
      <c r="D21" s="214" t="s">
        <v>304</v>
      </c>
      <c r="E21" s="214" t="s">
        <v>305</v>
      </c>
      <c r="F21" s="192" t="s">
        <v>306</v>
      </c>
      <c r="G21" s="192" t="s">
        <v>271</v>
      </c>
      <c r="H21" s="215" t="s">
        <v>307</v>
      </c>
      <c r="I21" s="192" t="s">
        <v>308</v>
      </c>
      <c r="J21" s="297" t="s">
        <v>309</v>
      </c>
      <c r="K21" s="192" t="s">
        <v>289</v>
      </c>
      <c r="M21" s="390" t="s">
        <v>310</v>
      </c>
      <c r="N21" s="390"/>
    </row>
    <row r="22" spans="2:14" ht="28.5" x14ac:dyDescent="0.25">
      <c r="B22" s="214" t="str">
        <f>IFERROR(VLOOKUP(Government_revenues_table[[#This Row],[Classification SFP]],Table6_GFS_codes_classification[],COLUMNS($F:F)+3,FALSE),"Do not enter data")</f>
        <v>Impôts (11E)</v>
      </c>
      <c r="C22" s="214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22" s="214" t="str">
        <f>IFERROR(VLOOKUP(Government_revenues_table[[#This Row],[Classification SFP]],Table6_GFS_codes_classification[],COLUMNS($F:H)+3,FALSE),"Do not enter data")</f>
        <v>Droits de douane et autres droits d’importation (1151E)</v>
      </c>
      <c r="E22" s="214" t="str">
        <f>IFERROR(VLOOKUP(Government_revenues_table[[#This Row],[Classification SFP]],Table6_GFS_codes_classification[],COLUMNS($F:I)+3,FALSE),"Do not enter data")</f>
        <v>Droits de douane et autres droits d’importation (1151E)</v>
      </c>
      <c r="F22" s="215" t="s">
        <v>523</v>
      </c>
      <c r="G22" s="215" t="s">
        <v>277</v>
      </c>
      <c r="H22" s="192" t="s">
        <v>2690</v>
      </c>
      <c r="I22" s="192" t="s">
        <v>2331</v>
      </c>
      <c r="J22" s="305">
        <v>130360073080</v>
      </c>
      <c r="K22" s="216" t="s">
        <v>724</v>
      </c>
      <c r="M22" s="383" t="s">
        <v>312</v>
      </c>
      <c r="N22" s="383"/>
    </row>
    <row r="23" spans="2:14" x14ac:dyDescent="0.25">
      <c r="B23" s="218"/>
      <c r="C23" s="218"/>
      <c r="D23" s="218"/>
      <c r="E23" s="218"/>
      <c r="F23" s="215" t="s">
        <v>322</v>
      </c>
      <c r="G23" s="215" t="s">
        <v>277</v>
      </c>
      <c r="H23" s="192" t="s">
        <v>2691</v>
      </c>
      <c r="I23" s="192" t="s">
        <v>2330</v>
      </c>
      <c r="J23" s="305">
        <v>105275616676.57716</v>
      </c>
      <c r="K23" s="216" t="s">
        <v>724</v>
      </c>
      <c r="M23" s="383"/>
      <c r="N23" s="383"/>
    </row>
    <row r="24" spans="2:14" ht="15.6" customHeight="1" x14ac:dyDescent="0.25">
      <c r="B24" s="214" t="str">
        <f>IFERROR(VLOOKUP(Government_revenues_table[[#This Row],[Classification SFP]],Table6_GFS_codes_classification[],COLUMNS($F:F)+3,FALSE),"Do not enter data")</f>
        <v>Impôts (11E)</v>
      </c>
      <c r="C24" s="214" t="str">
        <f>IFERROR(VLOOKUP(Government_revenues_table[[#This Row],[Classification SFP]],Table6_GFS_codes_classification[],COLUMNS($F:G)+3,FALSE),"Do not enter data")</f>
        <v>Impôts sur le revenu, le bénéfice et les plus-values</v>
      </c>
      <c r="D24" s="214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24" s="214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24" s="215" t="s">
        <v>316</v>
      </c>
      <c r="G24" s="215" t="s">
        <v>277</v>
      </c>
      <c r="H24" s="192" t="s">
        <v>2692</v>
      </c>
      <c r="I24" s="192" t="s">
        <v>2329</v>
      </c>
      <c r="J24" s="305">
        <v>109998206639</v>
      </c>
      <c r="K24" s="216" t="s">
        <v>724</v>
      </c>
      <c r="M24" s="383"/>
      <c r="N24" s="383"/>
    </row>
    <row r="25" spans="2:14" ht="14.1" customHeight="1" x14ac:dyDescent="0.25">
      <c r="B25" s="214" t="str">
        <f>IFERROR(VLOOKUP(Government_revenues_table[[#This Row],[Classification SFP]],Table6_GFS_codes_classification[],COLUMNS($F:F)+3,FALSE),"Do not enter data")</f>
        <v>Impôts (11E)</v>
      </c>
      <c r="C25" s="214" t="str">
        <f>IFERROR(VLOOKUP(Government_revenues_table[[#This Row],[Classification SFP]],Table6_GFS_codes_classification[],COLUMNS($F:G)+3,FALSE),"Do not enter data")</f>
        <v>Impôts sur le revenu, le bénéfice et les plus-values</v>
      </c>
      <c r="D25" s="214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25" s="214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25" s="192" t="s">
        <v>316</v>
      </c>
      <c r="G25" s="215" t="s">
        <v>277</v>
      </c>
      <c r="H25" s="192" t="s">
        <v>2693</v>
      </c>
      <c r="I25" s="192" t="s">
        <v>2329</v>
      </c>
      <c r="J25" s="305">
        <v>41255333062</v>
      </c>
      <c r="K25" s="216" t="s">
        <v>724</v>
      </c>
      <c r="M25" s="383"/>
      <c r="N25" s="383"/>
    </row>
    <row r="26" spans="2:14" x14ac:dyDescent="0.25">
      <c r="B26" s="214" t="str">
        <f>IFERROR(VLOOKUP(Government_revenues_table[[#This Row],[Classification SFP]],Table6_GFS_codes_classification[],COLUMNS($F:F)+3,FALSE),"Do not enter data")</f>
        <v>Autre revenu (14E)</v>
      </c>
      <c r="C26" s="214" t="str">
        <f>IFERROR(VLOOKUP(Government_revenues_table[[#This Row],[Classification SFP]],Table6_GFS_codes_classification[],COLUMNS($F:G)+3,FALSE),"Do not enter data")</f>
        <v>Revenu dégagé de la propriété (141E)</v>
      </c>
      <c r="D26" s="214" t="str">
        <f>IFERROR(VLOOKUP(Government_revenues_table[[#This Row],[Classification SFP]],Table6_GFS_codes_classification[],COLUMNS($F:H)+3,FALSE),"Do not enter data")</f>
        <v>Dividendes (1412E)</v>
      </c>
      <c r="E26" s="214" t="str">
        <f>IFERROR(VLOOKUP(Government_revenues_table[[#This Row],[Classification SFP]],Table6_GFS_codes_classification[],COLUMNS($F:I)+3,FALSE),"Do not enter data")</f>
        <v>Provenant de la participation de l’État (1412E2)</v>
      </c>
      <c r="F26" s="217" t="s">
        <v>607</v>
      </c>
      <c r="G26" s="215" t="s">
        <v>277</v>
      </c>
      <c r="H26" s="192" t="s">
        <v>2694</v>
      </c>
      <c r="I26" s="192" t="s">
        <v>2330</v>
      </c>
      <c r="J26" s="305">
        <v>32532048474</v>
      </c>
      <c r="K26" s="216" t="s">
        <v>724</v>
      </c>
      <c r="M26" s="383"/>
      <c r="N26" s="383"/>
    </row>
    <row r="27" spans="2:14" x14ac:dyDescent="0.25">
      <c r="B27" s="214" t="str">
        <f>IFERROR(VLOOKUP(Government_revenues_table[[#This Row],[Classification SFP]],Table6_GFS_codes_classification[],COLUMNS($F:F)+3,FALSE),"Do not enter data")</f>
        <v>Impôts (11E)</v>
      </c>
      <c r="C27" s="214" t="str">
        <f>IFERROR(VLOOKUP(Government_revenues_table[[#This Row],[Classification SFP]],Table6_GFS_codes_classification[],COLUMNS($F:G)+3,FALSE),"Do not enter data")</f>
        <v>Impôts sur le revenu, le bénéfice et les plus-values</v>
      </c>
      <c r="D27" s="214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27" s="214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27" s="217" t="s">
        <v>316</v>
      </c>
      <c r="G27" s="215" t="s">
        <v>277</v>
      </c>
      <c r="H27" s="215" t="s">
        <v>2695</v>
      </c>
      <c r="I27" s="192" t="s">
        <v>2329</v>
      </c>
      <c r="J27" s="305">
        <v>33687720475</v>
      </c>
      <c r="K27" s="216" t="s">
        <v>724</v>
      </c>
      <c r="M27" s="383"/>
      <c r="N27" s="383"/>
    </row>
    <row r="28" spans="2:14" ht="42.75" x14ac:dyDescent="0.25">
      <c r="B28" s="214" t="str">
        <f>IFERROR(VLOOKUP(Government_revenues_table[[#This Row],[Classification SFP]],Table6_GFS_codes_classification[],COLUMNS($F:F)+3,FALSE),"Do not enter data")</f>
        <v>Autre revenu (14E)</v>
      </c>
      <c r="C28" s="214" t="str">
        <f>IFERROR(VLOOKUP(Government_revenues_table[[#This Row],[Classification SFP]],Table6_GFS_codes_classification[],COLUMNS($F:G)+3,FALSE),"Do not enter data")</f>
        <v>Revenu dégagé de la propriété (141E)</v>
      </c>
      <c r="D28" s="214" t="str">
        <f>IFERROR(VLOOKUP(Government_revenues_table[[#This Row],[Classification SFP]],Table6_GFS_codes_classification[],COLUMNS($F:H)+3,FALSE),"Do not enter data")</f>
        <v>Loyers (1415E)</v>
      </c>
      <c r="E28" s="214" t="str">
        <f>IFERROR(VLOOKUP(Government_revenues_table[[#This Row],[Classification SFP]],Table6_GFS_codes_classification[],COLUMNS($F:I)+3,FALSE),"Do not enter data")</f>
        <v>Transferts obligatoires à l’État (infrastructures et autres éléments) (1415E4)</v>
      </c>
      <c r="F28" s="215" t="s">
        <v>323</v>
      </c>
      <c r="G28" s="215" t="s">
        <v>277</v>
      </c>
      <c r="H28" s="215" t="s">
        <v>2696</v>
      </c>
      <c r="I28" s="192" t="s">
        <v>2330</v>
      </c>
      <c r="J28" s="305">
        <v>21092828742.588326</v>
      </c>
      <c r="K28" s="216" t="s">
        <v>724</v>
      </c>
      <c r="M28" s="388" t="s">
        <v>317</v>
      </c>
      <c r="N28" s="388"/>
    </row>
    <row r="29" spans="2:14" ht="42.75" x14ac:dyDescent="0.25">
      <c r="B29" s="214" t="str">
        <f>IFERROR(VLOOKUP(Government_revenues_table[[#This Row],[Classification SFP]],Table6_GFS_codes_classification[],COLUMNS($F:F)+3,FALSE),"Do not enter data")</f>
        <v>Impôts (11E)</v>
      </c>
      <c r="C29" s="214" t="str">
        <f>IFERROR(VLOOKUP(Government_revenues_table[[#This Row],[Classification SFP]],Table6_GFS_codes_classification[],COLUMNS($F:G)+3,FALSE),"Do not enter data")</f>
        <v>Impôts sur les biens et services (114E)</v>
      </c>
      <c r="D29" s="214" t="str">
        <f>IFERROR(VLOOKUP(Government_revenues_table[[#This Row],[Classification SFP]],Table6_GFS_codes_classification[],COLUMNS($F:H)+3,FALSE),"Do not enter data")</f>
        <v>Impôts généraux sur les biens et services (TVA, taxes sur les ventes, taxes sur le chiffre d’affaires (1141E)</v>
      </c>
      <c r="E29" s="214" t="str">
        <f>IFERROR(VLOOKUP(Government_revenues_table[[#This Row],[Classification SFP]],Table6_GFS_codes_classification[],COLUMNS($F:I)+3,FALSE),"Do not enter data")</f>
        <v>Impôts généraux sur les biens et services (TVA, taxes sur les ventes, taxes sur le chiffre d’affaires (1141E)</v>
      </c>
      <c r="F29" s="215" t="s">
        <v>321</v>
      </c>
      <c r="G29" s="215" t="s">
        <v>277</v>
      </c>
      <c r="H29" s="215" t="s">
        <v>2697</v>
      </c>
      <c r="I29" s="192" t="s">
        <v>2329</v>
      </c>
      <c r="J29" s="305">
        <v>29311765238</v>
      </c>
      <c r="K29" s="216" t="s">
        <v>724</v>
      </c>
      <c r="M29" s="389" t="s">
        <v>318</v>
      </c>
      <c r="N29" s="389"/>
    </row>
    <row r="30" spans="2:14" ht="42.75" x14ac:dyDescent="0.25">
      <c r="B30" s="218"/>
      <c r="C30" s="218"/>
      <c r="D30" s="218"/>
      <c r="E30" s="218"/>
      <c r="F30" s="215" t="s">
        <v>321</v>
      </c>
      <c r="G30" s="215" t="s">
        <v>277</v>
      </c>
      <c r="H30" s="215" t="s">
        <v>2725</v>
      </c>
      <c r="I30" s="192" t="s">
        <v>2329</v>
      </c>
      <c r="J30" s="305">
        <v>21159860435</v>
      </c>
      <c r="K30" s="216" t="s">
        <v>724</v>
      </c>
      <c r="M30" s="311"/>
      <c r="N30" s="311"/>
    </row>
    <row r="31" spans="2:14" ht="42.75" x14ac:dyDescent="0.25">
      <c r="B31" s="218"/>
      <c r="C31" s="218"/>
      <c r="D31" s="218"/>
      <c r="E31" s="218"/>
      <c r="F31" s="215" t="s">
        <v>321</v>
      </c>
      <c r="G31" s="215" t="s">
        <v>277</v>
      </c>
      <c r="H31" s="215" t="s">
        <v>2726</v>
      </c>
      <c r="I31" s="192" t="s">
        <v>2329</v>
      </c>
      <c r="J31" s="305">
        <v>9728729367</v>
      </c>
      <c r="K31" s="216" t="s">
        <v>724</v>
      </c>
      <c r="M31" s="311"/>
      <c r="N31" s="311"/>
    </row>
    <row r="32" spans="2:14" ht="42.75" x14ac:dyDescent="0.25">
      <c r="B32" s="218"/>
      <c r="C32" s="218"/>
      <c r="D32" s="218"/>
      <c r="E32" s="218"/>
      <c r="F32" s="215" t="s">
        <v>321</v>
      </c>
      <c r="G32" s="215" t="s">
        <v>277</v>
      </c>
      <c r="H32" s="215" t="s">
        <v>2730</v>
      </c>
      <c r="I32" s="192" t="s">
        <v>2329</v>
      </c>
      <c r="J32" s="305">
        <v>193816820</v>
      </c>
      <c r="K32" s="216" t="s">
        <v>724</v>
      </c>
      <c r="M32" s="311"/>
      <c r="N32" s="311"/>
    </row>
    <row r="33" spans="2:14" ht="42.75" x14ac:dyDescent="0.25">
      <c r="B33" s="218"/>
      <c r="C33" s="218"/>
      <c r="D33" s="218"/>
      <c r="E33" s="218"/>
      <c r="F33" s="215" t="s">
        <v>321</v>
      </c>
      <c r="G33" s="215" t="s">
        <v>277</v>
      </c>
      <c r="H33" s="215" t="s">
        <v>2727</v>
      </c>
      <c r="I33" s="192" t="s">
        <v>2329</v>
      </c>
      <c r="J33" s="305">
        <v>8631012654</v>
      </c>
      <c r="K33" s="216" t="s">
        <v>724</v>
      </c>
      <c r="M33" s="311"/>
      <c r="N33" s="311"/>
    </row>
    <row r="34" spans="2:14" ht="42.75" x14ac:dyDescent="0.25">
      <c r="B34" s="218"/>
      <c r="C34" s="218"/>
      <c r="D34" s="218"/>
      <c r="E34" s="218"/>
      <c r="F34" s="215" t="s">
        <v>321</v>
      </c>
      <c r="G34" s="215" t="s">
        <v>277</v>
      </c>
      <c r="H34" s="215" t="s">
        <v>2728</v>
      </c>
      <c r="I34" s="192" t="s">
        <v>2329</v>
      </c>
      <c r="J34" s="305">
        <v>6030511356</v>
      </c>
      <c r="K34" s="216" t="s">
        <v>724</v>
      </c>
      <c r="M34" s="311"/>
      <c r="N34" s="311"/>
    </row>
    <row r="35" spans="2:14" ht="42.75" x14ac:dyDescent="0.25">
      <c r="B35" s="218"/>
      <c r="C35" s="218"/>
      <c r="D35" s="218"/>
      <c r="E35" s="218"/>
      <c r="F35" s="215" t="s">
        <v>311</v>
      </c>
      <c r="G35" s="215" t="s">
        <v>277</v>
      </c>
      <c r="H35" s="215" t="s">
        <v>2698</v>
      </c>
      <c r="I35" s="192" t="s">
        <v>2330</v>
      </c>
      <c r="J35" s="306">
        <v>10834348109</v>
      </c>
      <c r="K35" s="216" t="s">
        <v>724</v>
      </c>
      <c r="M35" s="311"/>
      <c r="N35" s="311"/>
    </row>
    <row r="36" spans="2:14" ht="42.75" x14ac:dyDescent="0.25">
      <c r="B36" s="218"/>
      <c r="C36" s="218"/>
      <c r="D36" s="218"/>
      <c r="E36" s="218"/>
      <c r="F36" s="215" t="s">
        <v>321</v>
      </c>
      <c r="G36" s="215" t="s">
        <v>277</v>
      </c>
      <c r="H36" s="215" t="s">
        <v>2724</v>
      </c>
      <c r="I36" s="192" t="s">
        <v>2329</v>
      </c>
      <c r="J36" s="306">
        <v>31814865009</v>
      </c>
      <c r="K36" s="216" t="s">
        <v>724</v>
      </c>
      <c r="M36" s="311"/>
      <c r="N36" s="311"/>
    </row>
    <row r="37" spans="2:14" ht="28.5" x14ac:dyDescent="0.25">
      <c r="B37" s="218"/>
      <c r="C37" s="218"/>
      <c r="D37" s="218"/>
      <c r="E37" s="218"/>
      <c r="F37" s="215" t="s">
        <v>497</v>
      </c>
      <c r="G37" s="215" t="s">
        <v>277</v>
      </c>
      <c r="H37" s="215" t="s">
        <v>2699</v>
      </c>
      <c r="I37" s="192" t="s">
        <v>2722</v>
      </c>
      <c r="J37" s="306">
        <v>7097639475</v>
      </c>
      <c r="K37" s="216" t="s">
        <v>724</v>
      </c>
      <c r="M37" s="311"/>
      <c r="N37" s="311"/>
    </row>
    <row r="38" spans="2:14" ht="28.5" x14ac:dyDescent="0.25">
      <c r="B38" s="218"/>
      <c r="C38" s="218"/>
      <c r="D38" s="218"/>
      <c r="E38" s="218"/>
      <c r="F38" s="215" t="s">
        <v>314</v>
      </c>
      <c r="G38" s="215" t="s">
        <v>277</v>
      </c>
      <c r="H38" s="215" t="s">
        <v>2700</v>
      </c>
      <c r="I38" s="192" t="s">
        <v>2329</v>
      </c>
      <c r="J38" s="306">
        <v>417942209</v>
      </c>
      <c r="K38" s="216" t="s">
        <v>724</v>
      </c>
      <c r="M38" s="311"/>
      <c r="N38" s="311"/>
    </row>
    <row r="39" spans="2:14" ht="28.5" x14ac:dyDescent="0.25">
      <c r="B39" s="218"/>
      <c r="C39" s="218"/>
      <c r="D39" s="218"/>
      <c r="E39" s="218"/>
      <c r="F39" s="215" t="s">
        <v>314</v>
      </c>
      <c r="G39" s="215" t="s">
        <v>277</v>
      </c>
      <c r="H39" s="215" t="s">
        <v>2731</v>
      </c>
      <c r="I39" s="192" t="s">
        <v>2329</v>
      </c>
      <c r="J39" s="306">
        <v>2390070</v>
      </c>
      <c r="K39" s="216" t="s">
        <v>724</v>
      </c>
      <c r="M39" s="311"/>
      <c r="N39" s="311"/>
    </row>
    <row r="40" spans="2:14" ht="42.75" x14ac:dyDescent="0.25">
      <c r="B40" s="218"/>
      <c r="C40" s="218"/>
      <c r="D40" s="218"/>
      <c r="E40" s="218"/>
      <c r="F40" s="215" t="s">
        <v>311</v>
      </c>
      <c r="G40" s="215" t="s">
        <v>277</v>
      </c>
      <c r="H40" s="215" t="s">
        <v>2701</v>
      </c>
      <c r="I40" s="192" t="s">
        <v>2329</v>
      </c>
      <c r="J40" s="306">
        <v>5540104558</v>
      </c>
      <c r="K40" s="216" t="s">
        <v>724</v>
      </c>
      <c r="M40" s="311"/>
      <c r="N40" s="311"/>
    </row>
    <row r="41" spans="2:14" x14ac:dyDescent="0.25">
      <c r="B41" s="218"/>
      <c r="C41" s="218"/>
      <c r="D41" s="218"/>
      <c r="E41" s="218"/>
      <c r="F41" s="215" t="s">
        <v>663</v>
      </c>
      <c r="G41" s="215" t="s">
        <v>277</v>
      </c>
      <c r="H41" s="215" t="s">
        <v>2702</v>
      </c>
      <c r="I41" s="192" t="s">
        <v>2723</v>
      </c>
      <c r="J41" s="306">
        <v>3236916354</v>
      </c>
      <c r="K41" s="216" t="s">
        <v>724</v>
      </c>
      <c r="M41" s="311"/>
      <c r="N41" s="311"/>
    </row>
    <row r="42" spans="2:14" ht="28.5" x14ac:dyDescent="0.25">
      <c r="B42" s="218"/>
      <c r="C42" s="218"/>
      <c r="D42" s="218"/>
      <c r="E42" s="218"/>
      <c r="F42" s="215" t="s">
        <v>428</v>
      </c>
      <c r="G42" s="215" t="s">
        <v>277</v>
      </c>
      <c r="H42" s="215" t="s">
        <v>2703</v>
      </c>
      <c r="I42" s="192" t="s">
        <v>2329</v>
      </c>
      <c r="J42" s="306">
        <v>4389630574</v>
      </c>
      <c r="K42" s="216" t="s">
        <v>724</v>
      </c>
      <c r="M42" s="311"/>
      <c r="N42" s="311"/>
    </row>
    <row r="43" spans="2:14" x14ac:dyDescent="0.25">
      <c r="B43" s="218"/>
      <c r="C43" s="218"/>
      <c r="D43" s="218"/>
      <c r="E43" s="218"/>
      <c r="F43" s="215" t="s">
        <v>743</v>
      </c>
      <c r="G43" s="215" t="s">
        <v>277</v>
      </c>
      <c r="H43" s="215" t="s">
        <v>2704</v>
      </c>
      <c r="I43" s="192" t="s">
        <v>2330</v>
      </c>
      <c r="J43" s="306">
        <v>2147115788</v>
      </c>
      <c r="K43" s="216" t="s">
        <v>724</v>
      </c>
      <c r="M43" s="311"/>
      <c r="N43" s="311"/>
    </row>
    <row r="44" spans="2:14" ht="28.5" x14ac:dyDescent="0.25">
      <c r="B44" s="218"/>
      <c r="C44" s="218"/>
      <c r="D44" s="218"/>
      <c r="E44" s="218"/>
      <c r="F44" s="215" t="s">
        <v>758</v>
      </c>
      <c r="G44" s="215" t="s">
        <v>277</v>
      </c>
      <c r="H44" s="215" t="s">
        <v>2705</v>
      </c>
      <c r="I44" s="192" t="s">
        <v>2723</v>
      </c>
      <c r="J44" s="306">
        <v>0</v>
      </c>
      <c r="K44" s="216" t="s">
        <v>724</v>
      </c>
      <c r="M44" s="311"/>
      <c r="N44" s="311"/>
    </row>
    <row r="45" spans="2:14" ht="42.75" x14ac:dyDescent="0.25">
      <c r="B45" s="218"/>
      <c r="C45" s="218"/>
      <c r="D45" s="218"/>
      <c r="E45" s="218"/>
      <c r="F45" s="215" t="s">
        <v>323</v>
      </c>
      <c r="G45" s="215" t="s">
        <v>277</v>
      </c>
      <c r="H45" s="215" t="s">
        <v>2706</v>
      </c>
      <c r="I45" s="192" t="s">
        <v>2723</v>
      </c>
      <c r="J45" s="306">
        <v>0</v>
      </c>
      <c r="K45" s="216" t="s">
        <v>724</v>
      </c>
      <c r="M45" s="311"/>
      <c r="N45" s="311"/>
    </row>
    <row r="46" spans="2:14" ht="28.5" x14ac:dyDescent="0.25">
      <c r="B46" s="218"/>
      <c r="C46" s="218"/>
      <c r="D46" s="218"/>
      <c r="E46" s="218"/>
      <c r="F46" s="215" t="s">
        <v>442</v>
      </c>
      <c r="G46" s="215" t="s">
        <v>277</v>
      </c>
      <c r="H46" s="215" t="s">
        <v>2707</v>
      </c>
      <c r="I46" s="192" t="s">
        <v>2329</v>
      </c>
      <c r="J46" s="306">
        <v>1084041904</v>
      </c>
      <c r="K46" s="216" t="s">
        <v>724</v>
      </c>
      <c r="M46" s="311"/>
      <c r="N46" s="311"/>
    </row>
    <row r="47" spans="2:14" ht="42.75" x14ac:dyDescent="0.25">
      <c r="B47" s="218"/>
      <c r="C47" s="218"/>
      <c r="D47" s="218"/>
      <c r="E47" s="218"/>
      <c r="F47" s="215" t="s">
        <v>321</v>
      </c>
      <c r="G47" s="215" t="s">
        <v>277</v>
      </c>
      <c r="H47" s="215" t="s">
        <v>2708</v>
      </c>
      <c r="I47" s="192" t="s">
        <v>2329</v>
      </c>
      <c r="J47" s="306">
        <v>360595127</v>
      </c>
      <c r="K47" s="216" t="s">
        <v>724</v>
      </c>
      <c r="M47" s="311"/>
      <c r="N47" s="311"/>
    </row>
    <row r="48" spans="2:14" ht="42.75" x14ac:dyDescent="0.25">
      <c r="B48" s="218"/>
      <c r="C48" s="218"/>
      <c r="D48" s="218"/>
      <c r="E48" s="218"/>
      <c r="F48" s="215" t="s">
        <v>311</v>
      </c>
      <c r="G48" s="215" t="s">
        <v>277</v>
      </c>
      <c r="H48" s="215" t="s">
        <v>2709</v>
      </c>
      <c r="I48" s="192" t="s">
        <v>2330</v>
      </c>
      <c r="J48" s="306">
        <v>924650000</v>
      </c>
      <c r="K48" s="216" t="s">
        <v>724</v>
      </c>
      <c r="M48" s="311"/>
      <c r="N48" s="311"/>
    </row>
    <row r="49" spans="2:21" ht="28.5" x14ac:dyDescent="0.25">
      <c r="B49" s="218"/>
      <c r="C49" s="218"/>
      <c r="D49" s="218"/>
      <c r="E49" s="218"/>
      <c r="F49" s="215" t="s">
        <v>678</v>
      </c>
      <c r="G49" s="215" t="s">
        <v>277</v>
      </c>
      <c r="H49" s="215" t="s">
        <v>2710</v>
      </c>
      <c r="I49" s="192" t="s">
        <v>2335</v>
      </c>
      <c r="J49" s="306">
        <v>757500000</v>
      </c>
      <c r="K49" s="216" t="s">
        <v>724</v>
      </c>
      <c r="M49" s="311"/>
      <c r="N49" s="311"/>
    </row>
    <row r="50" spans="2:21" ht="28.5" x14ac:dyDescent="0.25">
      <c r="B50" s="218"/>
      <c r="C50" s="218"/>
      <c r="D50" s="218"/>
      <c r="E50" s="218"/>
      <c r="F50" s="215" t="s">
        <v>316</v>
      </c>
      <c r="G50" s="215" t="s">
        <v>277</v>
      </c>
      <c r="H50" s="215" t="s">
        <v>2711</v>
      </c>
      <c r="I50" s="192" t="s">
        <v>2329</v>
      </c>
      <c r="J50" s="306">
        <v>1871455770</v>
      </c>
      <c r="K50" s="216" t="s">
        <v>724</v>
      </c>
      <c r="M50" s="311"/>
      <c r="N50" s="311"/>
    </row>
    <row r="51" spans="2:21" ht="28.5" x14ac:dyDescent="0.25">
      <c r="B51" s="218"/>
      <c r="C51" s="218"/>
      <c r="D51" s="218"/>
      <c r="E51" s="218"/>
      <c r="F51" s="215" t="s">
        <v>678</v>
      </c>
      <c r="G51" s="215" t="s">
        <v>277</v>
      </c>
      <c r="H51" s="215" t="s">
        <v>2733</v>
      </c>
      <c r="I51" s="192" t="s">
        <v>2337</v>
      </c>
      <c r="J51" s="306">
        <v>66381291.000000007</v>
      </c>
      <c r="K51" s="216" t="s">
        <v>724</v>
      </c>
      <c r="M51" s="311"/>
      <c r="N51" s="311"/>
    </row>
    <row r="52" spans="2:21" ht="42.75" x14ac:dyDescent="0.25">
      <c r="B52" s="218"/>
      <c r="C52" s="218"/>
      <c r="D52" s="218"/>
      <c r="E52" s="218"/>
      <c r="F52" s="215" t="s">
        <v>321</v>
      </c>
      <c r="G52" s="215" t="s">
        <v>277</v>
      </c>
      <c r="H52" s="215" t="s">
        <v>2712</v>
      </c>
      <c r="I52" s="216" t="s">
        <v>2329</v>
      </c>
      <c r="J52" s="306">
        <v>785315209</v>
      </c>
      <c r="K52" s="216" t="s">
        <v>724</v>
      </c>
      <c r="M52" s="311"/>
      <c r="N52" s="311"/>
    </row>
    <row r="53" spans="2:21" ht="42.75" x14ac:dyDescent="0.25">
      <c r="B53" s="218"/>
      <c r="C53" s="218"/>
      <c r="D53" s="218"/>
      <c r="E53" s="218"/>
      <c r="F53" s="215" t="s">
        <v>321</v>
      </c>
      <c r="G53" s="215" t="s">
        <v>277</v>
      </c>
      <c r="H53" s="215" t="s">
        <v>2713</v>
      </c>
      <c r="I53" s="192" t="s">
        <v>2329</v>
      </c>
      <c r="J53" s="306">
        <v>14751000</v>
      </c>
      <c r="K53" s="216" t="s">
        <v>724</v>
      </c>
      <c r="M53" s="311"/>
      <c r="N53" s="311"/>
    </row>
    <row r="54" spans="2:21" ht="42.75" x14ac:dyDescent="0.25">
      <c r="B54" s="218"/>
      <c r="C54" s="218"/>
      <c r="D54" s="218"/>
      <c r="E54" s="218"/>
      <c r="F54" s="215" t="s">
        <v>321</v>
      </c>
      <c r="G54" s="215" t="s">
        <v>277</v>
      </c>
      <c r="H54" s="215" t="s">
        <v>2729</v>
      </c>
      <c r="I54" s="216" t="s">
        <v>2329</v>
      </c>
      <c r="J54" s="306">
        <v>271740342</v>
      </c>
      <c r="K54" s="216" t="s">
        <v>724</v>
      </c>
      <c r="M54" s="311"/>
      <c r="N54" s="311"/>
    </row>
    <row r="55" spans="2:21" ht="28.5" x14ac:dyDescent="0.25">
      <c r="B55" s="218"/>
      <c r="C55" s="218"/>
      <c r="D55" s="218"/>
      <c r="E55" s="218"/>
      <c r="F55" s="215" t="s">
        <v>316</v>
      </c>
      <c r="G55" s="215" t="s">
        <v>277</v>
      </c>
      <c r="H55" s="215" t="s">
        <v>2714</v>
      </c>
      <c r="I55" s="192" t="s">
        <v>2329</v>
      </c>
      <c r="J55" s="306">
        <v>619756</v>
      </c>
      <c r="K55" s="216" t="s">
        <v>724</v>
      </c>
      <c r="M55" s="311"/>
      <c r="N55" s="311"/>
    </row>
    <row r="56" spans="2:21" ht="42.75" x14ac:dyDescent="0.25">
      <c r="B56" s="218"/>
      <c r="C56" s="218"/>
      <c r="D56" s="218"/>
      <c r="E56" s="218"/>
      <c r="F56" s="215" t="s">
        <v>321</v>
      </c>
      <c r="G56" s="215" t="s">
        <v>277</v>
      </c>
      <c r="H56" s="215" t="s">
        <v>2715</v>
      </c>
      <c r="I56" s="192" t="s">
        <v>2329</v>
      </c>
      <c r="J56" s="306">
        <v>12793198</v>
      </c>
      <c r="K56" s="216" t="s">
        <v>724</v>
      </c>
      <c r="M56" s="311"/>
      <c r="N56" s="311"/>
    </row>
    <row r="57" spans="2:21" ht="42.75" x14ac:dyDescent="0.25">
      <c r="B57" s="214" t="str">
        <f>IFERROR(VLOOKUP(Government_revenues_table[[#This Row],[Classification SFP]],Table6_GFS_codes_classification[],COLUMNS($F:F)+3,FALSE),"Do not enter data")</f>
        <v>Impôts (11E)</v>
      </c>
      <c r="C57" s="214" t="str">
        <f>IFERROR(VLOOKUP(Government_revenues_table[[#This Row],[Classification SFP]],Table6_GFS_codes_classification[],COLUMNS($F:G)+3,FALSE),"Do not enter data")</f>
        <v>Impôts sur les biens et services (114E)</v>
      </c>
      <c r="D57" s="214" t="str">
        <f>IFERROR(VLOOKUP(Government_revenues_table[[#This Row],[Classification SFP]],Table6_GFS_codes_classification[],COLUMNS($F:H)+3,FALSE),"Do not enter data")</f>
        <v>Impôts généraux sur les biens et services (TVA, taxes sur les ventes, taxes sur le chiffre d’affaires (1141E)</v>
      </c>
      <c r="E57" s="214" t="str">
        <f>IFERROR(VLOOKUP(Government_revenues_table[[#This Row],[Classification SFP]],Table6_GFS_codes_classification[],COLUMNS($F:I)+3,FALSE),"Do not enter data")</f>
        <v>Impôts généraux sur les biens et services (TVA, taxes sur les ventes, taxes sur le chiffre d’affaires (1141E)</v>
      </c>
      <c r="F57" s="215" t="s">
        <v>321</v>
      </c>
      <c r="G57" s="215" t="s">
        <v>277</v>
      </c>
      <c r="H57" s="215" t="s">
        <v>2716</v>
      </c>
      <c r="I57" s="192" t="s">
        <v>2329</v>
      </c>
      <c r="J57" s="305">
        <v>1529070</v>
      </c>
      <c r="K57" s="216" t="s">
        <v>724</v>
      </c>
      <c r="P57" s="381"/>
      <c r="Q57" s="381"/>
      <c r="R57" s="381"/>
      <c r="S57" s="381"/>
      <c r="T57" s="381"/>
      <c r="U57" s="381"/>
    </row>
    <row r="58" spans="2:21" ht="28.5" x14ac:dyDescent="0.25">
      <c r="B58" s="214" t="str">
        <f>IFERROR(VLOOKUP(Government_revenues_table[[#This Row],[Classification SFP]],Table6_GFS_codes_classification[],COLUMNS($F:F)+3,FALSE),"Do not enter data")</f>
        <v>Autre revenu (14E)</v>
      </c>
      <c r="C58" s="214" t="str">
        <f>IFERROR(VLOOKUP(Government_revenues_table[[#This Row],[Classification SFP]],Table6_GFS_codes_classification[],COLUMNS($F:G)+3,FALSE),"Do not enter data")</f>
        <v>Ventes de marchandises et de services (142E)</v>
      </c>
      <c r="D58" s="214" t="str">
        <f>IFERROR(VLOOKUP(Government_revenues_table[[#This Row],[Classification SFP]],Table6_GFS_codes_classification[],COLUMNS($F:H)+3,FALSE),"Do not enter data")</f>
        <v>Frais administratifs pour services gouvernementaux (1422E)</v>
      </c>
      <c r="E58" s="214" t="str">
        <f>IFERROR(VLOOKUP(Government_revenues_table[[#This Row],[Classification SFP]],Table6_GFS_codes_classification[],COLUMNS($F:I)+3,FALSE),"Do not enter data")</f>
        <v>Frais administratifs pour services gouvernementaux (1422E)</v>
      </c>
      <c r="F58" s="215" t="s">
        <v>314</v>
      </c>
      <c r="G58" s="215" t="s">
        <v>277</v>
      </c>
      <c r="H58" s="215" t="s">
        <v>2717</v>
      </c>
      <c r="I58" s="192" t="s">
        <v>2330</v>
      </c>
      <c r="J58" s="305">
        <v>2500000</v>
      </c>
      <c r="K58" s="216" t="s">
        <v>724</v>
      </c>
    </row>
    <row r="59" spans="2:21" ht="28.5" x14ac:dyDescent="0.25">
      <c r="B59" s="214" t="str">
        <f>IFERROR(VLOOKUP(Government_revenues_table[[#This Row],[Classification SFP]],Table6_GFS_codes_classification[],COLUMNS($F:F)+3,FALSE),"Do not enter data")</f>
        <v>Autre revenu (14E)</v>
      </c>
      <c r="C59" s="214" t="str">
        <f>IFERROR(VLOOKUP(Government_revenues_table[[#This Row],[Classification SFP]],Table6_GFS_codes_classification[],COLUMNS($F:G)+3,FALSE),"Do not enter data")</f>
        <v>Revenu dégagé de la propriété (141E)</v>
      </c>
      <c r="D59" s="214" t="str">
        <f>IFERROR(VLOOKUP(Government_revenues_table[[#This Row],[Classification SFP]],Table6_GFS_codes_classification[],COLUMNS($F:H)+3,FALSE),"Do not enter data")</f>
        <v>Loyers (1415E)</v>
      </c>
      <c r="E59" s="214" t="str">
        <f>IFERROR(VLOOKUP(Government_revenues_table[[#This Row],[Classification SFP]],Table6_GFS_codes_classification[],COLUMNS($F:I)+3,FALSE),"Do not enter data")</f>
        <v>Droits sur la production (en nature ou en espèces)(1415E3)</v>
      </c>
      <c r="F59" s="215" t="s">
        <v>678</v>
      </c>
      <c r="G59" s="215" t="s">
        <v>277</v>
      </c>
      <c r="H59" t="s">
        <v>2718</v>
      </c>
      <c r="I59" s="192" t="s">
        <v>2338</v>
      </c>
      <c r="J59" s="305">
        <v>61186060</v>
      </c>
      <c r="K59" s="216" t="s">
        <v>724</v>
      </c>
    </row>
    <row r="60" spans="2:21" ht="42.75" x14ac:dyDescent="0.25">
      <c r="B60" s="214" t="str">
        <f>IFERROR(VLOOKUP(Government_revenues_table[[#This Row],[Classification SFP]],Table6_GFS_codes_classification[],COLUMNS($F:F)+3,FALSE),"Do not enter data")</f>
        <v>Impôts (11E)</v>
      </c>
      <c r="C60" s="214" t="str">
        <f>IFERROR(VLOOKUP(Government_revenues_table[[#This Row],[Classification SFP]],Table6_GFS_codes_classification[],COLUMNS($F:G)+3,FALSE),"Do not enter data")</f>
        <v>Impôts sur les biens et services (114E)</v>
      </c>
      <c r="D60" s="214" t="str">
        <f>IFERROR(VLOOKUP(Government_revenues_table[[#This Row],[Classification SFP]],Table6_GFS_codes_classification[],COLUMNS($F:H)+3,FALSE),"Do not enter data")</f>
        <v>Impôts généraux sur les biens et services (TVA, taxes sur les ventes, taxes sur le chiffre d’affaires (1141E)</v>
      </c>
      <c r="E60" s="214" t="str">
        <f>IFERROR(VLOOKUP(Government_revenues_table[[#This Row],[Classification SFP]],Table6_GFS_codes_classification[],COLUMNS($F:I)+3,FALSE),"Do not enter data")</f>
        <v>Impôts généraux sur les biens et services (TVA, taxes sur les ventes, taxes sur le chiffre d’affaires (1141E)</v>
      </c>
      <c r="F60" s="215" t="s">
        <v>321</v>
      </c>
      <c r="G60" s="215" t="s">
        <v>277</v>
      </c>
      <c r="H60" t="s">
        <v>2719</v>
      </c>
      <c r="I60" s="192" t="s">
        <v>2329</v>
      </c>
      <c r="J60" s="305">
        <v>525000</v>
      </c>
      <c r="K60" s="216" t="s">
        <v>724</v>
      </c>
    </row>
    <row r="61" spans="2:21" ht="42.75" x14ac:dyDescent="0.25">
      <c r="B61" s="218"/>
      <c r="C61" s="218"/>
      <c r="D61" s="218"/>
      <c r="E61" s="218"/>
      <c r="F61" s="215" t="s">
        <v>321</v>
      </c>
      <c r="G61" s="215" t="s">
        <v>277</v>
      </c>
      <c r="H61" t="s">
        <v>2720</v>
      </c>
      <c r="I61" s="192" t="s">
        <v>2329</v>
      </c>
      <c r="J61" s="305">
        <v>241300</v>
      </c>
      <c r="K61" s="216" t="s">
        <v>724</v>
      </c>
    </row>
    <row r="62" spans="2:21" ht="42.75" x14ac:dyDescent="0.25">
      <c r="B62" s="218"/>
      <c r="C62" s="218"/>
      <c r="D62" s="218"/>
      <c r="E62" s="218"/>
      <c r="F62" s="215" t="s">
        <v>321</v>
      </c>
      <c r="G62" s="215" t="s">
        <v>277</v>
      </c>
      <c r="H62" s="192" t="s">
        <v>2732</v>
      </c>
      <c r="I62" s="192" t="s">
        <v>2329</v>
      </c>
      <c r="J62" s="305">
        <v>299810359</v>
      </c>
      <c r="K62" s="216" t="s">
        <v>724</v>
      </c>
    </row>
    <row r="63" spans="2:21" ht="42.75" x14ac:dyDescent="0.25">
      <c r="B63" s="218"/>
      <c r="C63" s="218"/>
      <c r="D63" s="218"/>
      <c r="E63" s="218"/>
      <c r="F63" s="215" t="s">
        <v>321</v>
      </c>
      <c r="G63" s="215" t="s">
        <v>277</v>
      </c>
      <c r="H63" t="s">
        <v>2721</v>
      </c>
      <c r="I63" s="192" t="s">
        <v>2330</v>
      </c>
      <c r="J63" s="305">
        <v>-28913409973</v>
      </c>
      <c r="K63" s="216" t="s">
        <v>724</v>
      </c>
    </row>
    <row r="64" spans="2:21" x14ac:dyDescent="0.25">
      <c r="B64" s="214"/>
      <c r="C64" s="214"/>
      <c r="D64" s="214"/>
      <c r="E64" s="214"/>
      <c r="F64" s="219"/>
      <c r="J64" s="298"/>
      <c r="K64" s="216"/>
    </row>
    <row r="65" spans="6:14" ht="15" thickBot="1" x14ac:dyDescent="0.3"/>
    <row r="66" spans="6:14" ht="17.25" thickBot="1" x14ac:dyDescent="0.35">
      <c r="I66" s="220" t="s">
        <v>324</v>
      </c>
      <c r="J66" s="325">
        <f>SUMIF(Government_revenues_table[Devise],"USD",Government_revenues_table[Valeur des revenus])+(IFERROR(SUMIF(Government_revenues_table[Devise],"&lt;&gt;USD",Government_revenues_table[Valeur des revenus])/'Partie 1 - Présentation'!$E$51,0))</f>
        <v>980167898.81643391</v>
      </c>
      <c r="K66" s="280"/>
    </row>
    <row r="67" spans="6:14" ht="21" customHeight="1" thickBot="1" x14ac:dyDescent="0.3">
      <c r="J67" s="306"/>
    </row>
    <row r="68" spans="6:14" ht="17.25" thickBot="1" x14ac:dyDescent="0.35">
      <c r="I68" s="220" t="str">
        <f>"Total en "&amp;'Partie 1 - Présentation'!$E$50</f>
        <v>Total en XOF</v>
      </c>
      <c r="J68" s="325">
        <f>IF('Partie 1 - Présentation'!$E$50="USD",0,SUMIF(Government_revenues_table[Devise],'Partie 1 - Présentation'!$E$50,Government_revenues_table[Valeur des revenus]))+(IFERROR(SUMIF(Government_revenues_table[Devise],"USD",Government_revenues_table[Valeur des revenus])*'Partie 1 - Présentation'!$E$51,0))</f>
        <v>592340700578.16553</v>
      </c>
      <c r="K68" s="280"/>
    </row>
    <row r="69" spans="6:14" x14ac:dyDescent="0.25">
      <c r="M69" s="328"/>
    </row>
    <row r="72" spans="6:14" ht="24" x14ac:dyDescent="0.25">
      <c r="F72" s="222" t="s">
        <v>325</v>
      </c>
      <c r="G72" s="212"/>
      <c r="H72" s="212"/>
      <c r="I72" s="212"/>
      <c r="J72" s="299"/>
      <c r="K72" s="212"/>
    </row>
    <row r="73" spans="6:14" x14ac:dyDescent="0.25">
      <c r="F73" s="223" t="s">
        <v>326</v>
      </c>
      <c r="G73" s="224"/>
      <c r="H73" s="224"/>
      <c r="I73" s="224"/>
      <c r="J73" s="300"/>
      <c r="K73" s="225"/>
    </row>
    <row r="74" spans="6:14" x14ac:dyDescent="0.25">
      <c r="F74" s="329"/>
      <c r="G74" s="224"/>
      <c r="H74" s="224"/>
      <c r="I74" s="224"/>
      <c r="J74" s="300"/>
      <c r="K74" s="225"/>
    </row>
    <row r="75" spans="6:14" x14ac:dyDescent="0.25">
      <c r="F75" s="223"/>
      <c r="G75" s="224"/>
      <c r="H75" s="224"/>
      <c r="I75" s="224"/>
      <c r="J75" s="300"/>
      <c r="K75" s="225"/>
      <c r="N75" s="281"/>
    </row>
    <row r="76" spans="6:14" x14ac:dyDescent="0.25">
      <c r="F76" s="223" t="s">
        <v>327</v>
      </c>
      <c r="G76" s="224" t="s">
        <v>2734</v>
      </c>
      <c r="H76" s="224"/>
      <c r="I76" s="224"/>
      <c r="J76" s="300"/>
      <c r="K76" s="225"/>
      <c r="N76" s="281"/>
    </row>
    <row r="77" spans="6:14" x14ac:dyDescent="0.25">
      <c r="F77" s="223" t="s">
        <v>328</v>
      </c>
      <c r="G77" s="224" t="s">
        <v>329</v>
      </c>
      <c r="H77" s="224"/>
      <c r="I77" s="224"/>
      <c r="J77" s="300"/>
      <c r="K77" s="225"/>
    </row>
    <row r="78" spans="6:14" x14ac:dyDescent="0.25">
      <c r="F78" s="223"/>
      <c r="G78" s="226" t="s">
        <v>271</v>
      </c>
      <c r="H78" s="226" t="s">
        <v>307</v>
      </c>
      <c r="I78" s="226" t="s">
        <v>308</v>
      </c>
      <c r="J78" s="301" t="s">
        <v>309</v>
      </c>
      <c r="K78" s="227" t="s">
        <v>289</v>
      </c>
    </row>
    <row r="79" spans="6:14" x14ac:dyDescent="0.25">
      <c r="F79" s="223"/>
      <c r="G79" s="228" t="s">
        <v>277</v>
      </c>
      <c r="H79" s="228" t="s">
        <v>2705</v>
      </c>
      <c r="I79" s="228" t="s">
        <v>2723</v>
      </c>
      <c r="J79" s="330">
        <v>832349398</v>
      </c>
      <c r="K79" s="225" t="s">
        <v>724</v>
      </c>
    </row>
    <row r="80" spans="6:14" x14ac:dyDescent="0.25">
      <c r="F80" s="223"/>
      <c r="G80" s="228" t="s">
        <v>277</v>
      </c>
      <c r="H80" s="224" t="s">
        <v>2706</v>
      </c>
      <c r="I80" s="228" t="s">
        <v>2723</v>
      </c>
      <c r="J80" s="331">
        <v>1650094915.6666667</v>
      </c>
      <c r="K80" s="225" t="s">
        <v>724</v>
      </c>
    </row>
    <row r="81" spans="2:14" ht="15" thickBot="1" x14ac:dyDescent="0.3">
      <c r="F81" s="223"/>
      <c r="G81" s="230" t="s">
        <v>330</v>
      </c>
      <c r="H81" s="230"/>
      <c r="I81" s="230"/>
      <c r="J81" s="332">
        <f>SUM(J79:J80)</f>
        <v>2482444313.666667</v>
      </c>
      <c r="K81" s="229" t="s">
        <v>724</v>
      </c>
    </row>
    <row r="82" spans="2:14" ht="15" thickTop="1" x14ac:dyDescent="0.25">
      <c r="F82" s="223" t="s">
        <v>331</v>
      </c>
      <c r="G82" s="224" t="s">
        <v>332</v>
      </c>
      <c r="H82" s="224"/>
      <c r="I82" s="224"/>
      <c r="J82" s="300"/>
      <c r="K82" s="225"/>
    </row>
    <row r="83" spans="2:14" x14ac:dyDescent="0.25">
      <c r="F83" s="223" t="s">
        <v>333</v>
      </c>
      <c r="G83" s="224" t="s">
        <v>332</v>
      </c>
      <c r="H83" s="224"/>
      <c r="I83" s="224"/>
      <c r="J83" s="300"/>
      <c r="K83" s="225"/>
    </row>
    <row r="84" spans="2:14" x14ac:dyDescent="0.25">
      <c r="F84" s="223" t="s">
        <v>334</v>
      </c>
      <c r="G84" s="224" t="s">
        <v>332</v>
      </c>
      <c r="H84" s="224"/>
      <c r="I84" s="224"/>
      <c r="J84" s="300"/>
      <c r="K84" s="225"/>
    </row>
    <row r="85" spans="2:14" x14ac:dyDescent="0.25">
      <c r="F85" s="223"/>
      <c r="G85" s="224"/>
      <c r="H85" s="224"/>
      <c r="I85" s="224"/>
      <c r="J85" s="300"/>
      <c r="K85" s="225"/>
    </row>
    <row r="86" spans="2:14" x14ac:dyDescent="0.25">
      <c r="F86" s="223"/>
      <c r="G86" s="224"/>
      <c r="H86" s="224"/>
      <c r="I86" s="224"/>
      <c r="J86" s="300"/>
      <c r="K86" s="225"/>
    </row>
    <row r="87" spans="2:14" ht="18.75" customHeight="1" x14ac:dyDescent="0.25">
      <c r="F87" s="223"/>
      <c r="G87" s="224"/>
      <c r="H87" s="224"/>
      <c r="I87" s="224"/>
      <c r="J87" s="300"/>
      <c r="K87" s="225"/>
    </row>
    <row r="88" spans="2:14" ht="15.75" customHeight="1" x14ac:dyDescent="0.25">
      <c r="F88" s="223"/>
      <c r="G88" s="224"/>
      <c r="H88" s="224"/>
      <c r="I88" s="224"/>
      <c r="J88" s="300"/>
      <c r="K88" s="225"/>
    </row>
    <row r="89" spans="2:14" x14ac:dyDescent="0.25">
      <c r="F89" s="223"/>
      <c r="G89" s="224"/>
      <c r="H89" s="224"/>
      <c r="I89" s="224"/>
      <c r="J89" s="300"/>
      <c r="K89" s="225"/>
    </row>
    <row r="90" spans="2:14" x14ac:dyDescent="0.25">
      <c r="F90" s="223"/>
      <c r="G90" s="224"/>
      <c r="H90" s="224"/>
      <c r="I90" s="224"/>
      <c r="J90" s="300"/>
      <c r="K90" s="225"/>
    </row>
    <row r="91" spans="2:14" ht="16.5" x14ac:dyDescent="0.25">
      <c r="F91" s="41"/>
      <c r="G91" s="41"/>
      <c r="H91" s="41"/>
      <c r="I91" s="41"/>
      <c r="J91" s="302"/>
      <c r="K91" s="41"/>
    </row>
    <row r="92" spans="2:14" ht="15.75" customHeight="1" x14ac:dyDescent="0.25"/>
    <row r="94" spans="2:14" s="12" customFormat="1" ht="17.25" hidden="1" customHeight="1" thickBot="1" x14ac:dyDescent="0.35">
      <c r="B94" s="368" t="s">
        <v>33</v>
      </c>
      <c r="C94" s="368"/>
      <c r="D94" s="368"/>
      <c r="E94" s="368"/>
      <c r="F94" s="368"/>
      <c r="G94" s="368"/>
      <c r="H94" s="368"/>
      <c r="I94" s="368"/>
      <c r="J94" s="368"/>
      <c r="K94" s="368"/>
      <c r="L94" s="368"/>
      <c r="M94" s="368"/>
      <c r="N94" s="368"/>
    </row>
    <row r="95" spans="2:14" s="12" customFormat="1" ht="24" hidden="1" customHeight="1" thickBot="1" x14ac:dyDescent="0.35">
      <c r="B95" s="372" t="s">
        <v>34</v>
      </c>
      <c r="C95" s="372"/>
      <c r="D95" s="372"/>
      <c r="E95" s="372"/>
      <c r="F95" s="372"/>
      <c r="G95" s="372"/>
      <c r="H95" s="372"/>
      <c r="I95" s="372"/>
      <c r="J95" s="372"/>
      <c r="K95" s="372"/>
      <c r="L95" s="372"/>
      <c r="M95" s="372"/>
      <c r="N95" s="372"/>
    </row>
    <row r="96" spans="2:14" s="12" customFormat="1" ht="19.5" hidden="1" customHeight="1" thickBot="1" x14ac:dyDescent="0.35">
      <c r="B96" s="377" t="s">
        <v>35</v>
      </c>
      <c r="C96" s="377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</row>
    <row r="97" spans="2:14" s="12" customFormat="1" ht="18.75" hidden="1" customHeight="1" x14ac:dyDescent="0.3">
      <c r="B97" s="378" t="s">
        <v>36</v>
      </c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8"/>
      <c r="N97" s="378"/>
    </row>
    <row r="98" spans="2:14" s="56" customFormat="1" ht="17.25" thickBot="1" x14ac:dyDescent="0.3">
      <c r="B98" s="54"/>
      <c r="C98" s="54"/>
      <c r="D98" s="54"/>
      <c r="E98" s="54"/>
      <c r="F98" s="54"/>
      <c r="G98" s="54"/>
      <c r="J98" s="303"/>
    </row>
    <row r="99" spans="2:14" ht="19.5" x14ac:dyDescent="0.25">
      <c r="F99" s="190" t="s">
        <v>107</v>
      </c>
      <c r="G99" s="12"/>
      <c r="H99" s="191"/>
      <c r="I99" s="12"/>
      <c r="J99" s="304"/>
      <c r="K99" s="191"/>
    </row>
    <row r="100" spans="2:14" ht="16.5" x14ac:dyDescent="0.25">
      <c r="F100" s="349" t="s">
        <v>38</v>
      </c>
      <c r="G100" s="349"/>
      <c r="H100" s="349"/>
      <c r="I100" s="12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I64:K64 F22:G64 J22:K63" name="Government revenues"/>
    <protectedRange algorithmName="SHA-512" hashValue="19r0bVvPR7yZA0UiYij7Tv1CBk3noIABvFePbLhCJ4nk3L6A+Fy+RdPPS3STf+a52x4pG2PQK4FAkXK9epnlIA==" saltValue="gQC4yrLvnbJqxYZ0KSEoZA==" spinCount="100000" sqref="I22:I35 I37:I63" name="Government revenues_1"/>
    <protectedRange algorithmName="SHA-512" hashValue="19r0bVvPR7yZA0UiYij7Tv1CBk3noIABvFePbLhCJ4nk3L6A+Fy+RdPPS3STf+a52x4pG2PQK4FAkXK9epnlIA==" saltValue="gQC4yrLvnbJqxYZ0KSEoZA==" spinCount="100000" sqref="I36" name="Government revenues_12"/>
  </protectedRanges>
  <mergeCells count="22">
    <mergeCell ref="P57:U57"/>
    <mergeCell ref="F15:J15"/>
    <mergeCell ref="M22:N27"/>
    <mergeCell ref="F20:J20"/>
    <mergeCell ref="M10:N14"/>
    <mergeCell ref="M19:N19"/>
    <mergeCell ref="M28:N28"/>
    <mergeCell ref="M29:N29"/>
    <mergeCell ref="M21:N21"/>
    <mergeCell ref="F16:N16"/>
    <mergeCell ref="F13:J13"/>
    <mergeCell ref="F14:J14"/>
    <mergeCell ref="F9:J9"/>
    <mergeCell ref="M9:N9"/>
    <mergeCell ref="F10:J10"/>
    <mergeCell ref="F11:J11"/>
    <mergeCell ref="F12:J12"/>
    <mergeCell ref="F100:H100"/>
    <mergeCell ref="B94:N94"/>
    <mergeCell ref="B95:N95"/>
    <mergeCell ref="B96:N96"/>
    <mergeCell ref="B97:N97"/>
  </mergeCells>
  <dataValidations count="11">
    <dataValidation type="whole" allowBlank="1" showInputMessage="1" showErrorMessage="1" errorTitle="Veuillez ne pas modifier" error="Veuillez ne pas modifier ces cellules" sqref="F99:H99 I99:N100 F91:N93" xr:uid="{FCA6884C-D84E-46B1-BC99-F2A599AD31FD}">
      <formula1>10000</formula1>
      <formula2>50000</formula2>
    </dataValidation>
    <dataValidation type="textLength" allowBlank="1" showInputMessage="1" showErrorMessage="1" errorTitle="Veuillez ne pas modifier" error="Veuillez ne pas modifier ces cellules" sqref="F72:K73 G21:H21 G18:K18 J20:J21" xr:uid="{858403C6-6CF3-4330-8FAE-A0880B43D812}">
      <formula1>10000</formula1>
      <formula2>50000</formula2>
    </dataValidation>
    <dataValidation allowBlank="1" showInputMessage="1" showErrorMessage="1" errorTitle="Veuillez ne pas modifier" error="Veuillez ne pas modifier ces cellules" sqref="I21 F100:H100" xr:uid="{21CBFACE-2704-4133-972F-EF1DBA32DD01}"/>
    <dataValidation type="whole" errorStyle="warning" allowBlank="1" showInputMessage="1" showErrorMessage="1" errorTitle="Veuillez ne pas remplir" error="Ces cellules seront complétées automatiquement" sqref="J66 J68" xr:uid="{5FDA2C22-6698-4092-A24B-A634F149817D}">
      <formula1>44444</formula1>
      <formula2>44445</formula2>
    </dataValidation>
    <dataValidation type="whole" allowBlank="1" showInputMessage="1" showErrorMessage="1" errorTitle="Veuillez ne pas modifier" error="Veuillez ne pas modifier ces cellules" sqref="F18 F21 B94:B97 F20:K20 M22:N56" xr:uid="{2B33D4D6-72DD-4030-8D04-46CC2022EF8B}">
      <formula1>444</formula1>
      <formula2>445</formula2>
    </dataValidation>
    <dataValidation type="decimal" allowBlank="1" showInputMessage="1" showErrorMessage="1" errorTitle="Veuillez ne pas modifier" error="Veuillez ne pas modifier ces cellules" sqref="B98:G98" xr:uid="{E200F538-697C-4C9A-90D1-69BEF7C8E1CF}">
      <formula1>10000</formula1>
      <formula2>500000</formula2>
    </dataValidation>
    <dataValidation type="whole" allowBlank="1" showInputMessage="1" showErrorMessage="1" errorTitle="Veuillez ne pas modifier" error="Veuillez ne pas modifier ces cellules" sqref="K21" xr:uid="{F978E49C-9896-4E07-A232-2C3A1095E723}">
      <formula1>4</formula1>
      <formula2>5</formula2>
    </dataValidation>
    <dataValidation type="whole" allowBlank="1" showInputMessage="1" showErrorMessage="1" sqref="M18:N21" xr:uid="{E0BB9871-6B4B-4F41-8FBD-DEADD417B770}">
      <formula1>444</formula1>
      <formula2>445</formula2>
    </dataValidation>
    <dataValidation type="decimal" operator="greaterThanOrEqual" allowBlank="1" showInputMessage="1" showErrorMessage="1" errorTitle="Nombre" error="Veuillez saisir uniquement des chiffres dans cette cellule. " promptTitle="Valeur du flux de revenu" prompt="Veuillez indiquer le montant total du flux de revenus, tels que divulgués par la gouvernement, incluant également les revenus non-rapprochés." sqref="J22:J64" xr:uid="{8DE4F693-69E2-42F7-86CA-588D29D470C2}">
      <formula1>0</formula1>
    </dataValidation>
    <dataValidation type="list" allowBlank="1" showInputMessage="1" showErrorMessage="1" sqref="F22:F64" xr:uid="{75492094-BBC0-4CDF-A07F-F90B90205450}">
      <formula1>GFS_list</formula1>
    </dataValidation>
    <dataValidation allowBlank="1" showInputMessage="1" showErrorMessage="1" promptTitle="Nom du flux de revenus" prompt="Veuillez saisir le nom des flux de revenus ici._x000a__x000a_Inclure uniquement les paiements effectués au nom des entreprises. NE PAS inclure les revenus au nom de particuliers, tels que PAYE, etc..." sqref="H22:H64" xr:uid="{412A52AC-399A-488E-8D1B-3A21DC78B086}"/>
  </dataValidations>
  <hyperlinks>
    <hyperlink ref="M19" r:id="rId1" location="r5-1" display="EITI Requirement 5.1" xr:uid="{00000000-0004-0000-0400-000006000000}"/>
    <hyperlink ref="F16:N16" r:id="rId2" display="If you have any questions, please contact data@eiti.org" xr:uid="{00000000-0004-0000-0400-000007000000}"/>
    <hyperlink ref="F20" r:id="rId3" location="r4-1" display="EITI Requirement 4.1" xr:uid="{00000000-0004-0000-0400-000008000000}"/>
    <hyperlink ref="F20:J20" r:id="rId4" location="r4-1" display=" Exigence ITIE 4.1.d.: Divulgation exhaustive de la part du gouvernement " xr:uid="{71821841-DBF5-4B9E-A7D5-569E645DB078}"/>
    <hyperlink ref="B96:G96" r:id="rId5" display="Pour la version la plus récente des modèles de données résumées, consultez https://eiti.org/fr/document/modele-donnees-resumees-itie" xr:uid="{59A1968A-B6B9-4C95-AB4B-10DEE6914D53}"/>
    <hyperlink ref="B95:G95" r:id="rId6" display="Vous voulez en savoir plus sur votre pays ? Vérifiez si votre pays met en œuvre la Norme ITIE en visitant https://eiti.org/countries" xr:uid="{274401AA-35F5-454A-A6FF-6CA674E2F027}"/>
    <hyperlink ref="B97:G97" r:id="rId7" display="Give us your feedback or report a conflict in the data! Write to us at  data@eiti.org" xr:uid="{5BDFDDE6-5505-4327-9496-85D947F7C00D}"/>
    <hyperlink ref="M29:N29" r:id="rId8" display="or, https://www.imf.org/external/np/sta/gfsm/" xr:uid="{00000000-0004-0000-0400-000004000000}"/>
    <hyperlink ref="M28:N28" r:id="rId9" display="Pour plus d’orientations, visitez la page https://eiti.org/fr/document/modele-donnees-resumees-itie" xr:uid="{00000000-0004-0000-0400-000005000000}"/>
    <hyperlink ref="M19:N19" r:id="rId10" location="r5-1" display="Exigence ITIE 5.1.b: Classification des revenus" xr:uid="{F4C2D2C7-20B3-46BF-80DB-5C45A80E9FC9}"/>
  </hyperlinks>
  <pageMargins left="0.7" right="0.7" top="0.75" bottom="0.75" header="0.3" footer="0.3"/>
  <pageSetup paperSize="9" orientation="portrait" r:id="rId11"/>
  <colBreaks count="1" manualBreakCount="1">
    <brk id="12" max="1048575" man="1"/>
  </colBreaks>
  <drawing r:id="rId12"/>
  <tableParts count="1">
    <tablePart r:id="rId1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Organisme gouvernmental destinat" prompt="Veuillez indiquer le nom de l'agence gouvernementale collectant le flux_x000a__x000a_Veuillez vous abstenir d'utiliser des acronymes et indiquez le nom complet" xr:uid="{3B69BF49-A24C-4BDD-917D-3FB9920AB452}">
          <x14:formula1>
            <xm:f>'Partie 3 - Entités déclarantes'!$B$21:$B$30</xm:f>
          </x14:formula1>
          <xm:sqref>I64</xm:sqref>
        </x14:dataValidation>
        <x14:dataValidation type="list" allowBlank="1" showInputMessage="1" showErrorMessage="1" xr:uid="{FBFDEC11-9487-46A2-B4C5-3404468A80F5}">
          <x14:formula1>
            <xm:f>'C:\Users\kr65\Downloads\SD\2.0\[Summary Data 2.0 data validation french translation.xlsm]Lists'!#REF!</xm:f>
          </x14:formula1>
          <xm:sqref>B22:E64</xm:sqref>
        </x14:dataValidation>
        <x14:dataValidation type="list" allowBlank="1" showInputMessage="1" showErrorMessage="1" promptTitle="Veuillez sélectionner le secteur" prompt="Veuillez sélectionner le secteur parmi la liste" xr:uid="{67A07785-E727-4FD4-AE16-5628BF5937F8}">
          <x14:formula1>
            <xm:f>Listes!$AA$3:$AA$9</xm:f>
          </x14:formula1>
          <xm:sqref>G22:G64</xm:sqref>
        </x14:dataValidation>
        <x14:dataValidation type="list" operator="greaterThanOrEqual" allowBlank="1" showInputMessage="1" showErrorMessage="1" errorTitle="Nombre" error="Veuillez saisir uniquement des chiffres dans cette cellule. " xr:uid="{D3E9BDB2-5224-4742-9537-7FBD6964F103}">
          <x14:formula1>
            <xm:f>Listes!$I$11:$I$168</xm:f>
          </x14:formula1>
          <xm:sqref>K22:K64</xm:sqref>
        </x14:dataValidation>
        <x14:dataValidation type="list" allowBlank="1" showInputMessage="1" showErrorMessage="1" xr:uid="{0DA05D4C-2892-4A24-B9AE-E100653ED7C7}">
          <x14:formula1>
            <xm:f>Listes!$I$11:$I$168</xm:f>
          </x14:formula1>
          <xm:sqref>K79:K81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O1837"/>
  <sheetViews>
    <sheetView showGridLines="0" topLeftCell="C11" zoomScale="85" zoomScaleNormal="85" workbookViewId="0">
      <selection activeCell="C11" sqref="C11:K11"/>
    </sheetView>
  </sheetViews>
  <sheetFormatPr baseColWidth="10" defaultColWidth="9.140625" defaultRowHeight="14.25" x14ac:dyDescent="0.25"/>
  <cols>
    <col min="1" max="1" width="3.85546875" style="192" customWidth="1"/>
    <col min="2" max="2" width="4.5703125" style="192" hidden="1" customWidth="1"/>
    <col min="3" max="3" width="54.28515625" style="192" customWidth="1"/>
    <col min="4" max="4" width="18.28515625" style="192" customWidth="1"/>
    <col min="5" max="5" width="49" style="192" bestFit="1" customWidth="1"/>
    <col min="6" max="6" width="17.28515625" style="192" customWidth="1"/>
    <col min="7" max="7" width="23.5703125" style="192" customWidth="1"/>
    <col min="8" max="8" width="20.5703125" style="335" bestFit="1" customWidth="1"/>
    <col min="9" max="9" width="11.7109375" style="192" customWidth="1"/>
    <col min="10" max="10" width="25.7109375" style="192" bestFit="1" customWidth="1"/>
    <col min="11" max="11" width="39.140625" style="192" bestFit="1" customWidth="1"/>
    <col min="12" max="12" width="20" style="192" customWidth="1"/>
    <col min="13" max="13" width="9.140625" style="192"/>
    <col min="14" max="14" width="15.140625" style="192" customWidth="1"/>
    <col min="15" max="16" width="9.140625" style="192"/>
    <col min="17" max="33" width="15.85546875" style="192" customWidth="1"/>
    <col min="34" max="16384" width="9.140625" style="192"/>
  </cols>
  <sheetData>
    <row r="2" spans="2:14" ht="16.5" x14ac:dyDescent="0.25">
      <c r="C2" s="15" t="s">
        <v>335</v>
      </c>
      <c r="D2" s="231"/>
      <c r="E2" s="231"/>
      <c r="F2" s="232"/>
      <c r="G2" s="231"/>
      <c r="H2" s="333"/>
      <c r="I2" s="231"/>
      <c r="J2" s="231"/>
      <c r="K2" s="231"/>
      <c r="L2" s="231"/>
    </row>
    <row r="3" spans="2:14" ht="21" x14ac:dyDescent="0.25">
      <c r="C3" s="379" t="s">
        <v>46</v>
      </c>
      <c r="D3" s="379"/>
      <c r="E3" s="379"/>
      <c r="F3" s="379"/>
      <c r="G3" s="203"/>
      <c r="H3" s="334"/>
      <c r="I3" s="233"/>
      <c r="J3" s="203"/>
      <c r="K3" s="203"/>
      <c r="L3" s="203"/>
    </row>
    <row r="4" spans="2:14" ht="16.5" x14ac:dyDescent="0.25">
      <c r="C4" s="393" t="s">
        <v>336</v>
      </c>
      <c r="D4" s="393"/>
      <c r="E4" s="393"/>
      <c r="F4" s="393"/>
      <c r="G4" s="393"/>
      <c r="H4" s="234"/>
      <c r="I4" s="397"/>
      <c r="J4" s="397"/>
      <c r="K4" s="397"/>
      <c r="L4" s="231"/>
    </row>
    <row r="5" spans="2:14" ht="16.5" x14ac:dyDescent="0.25">
      <c r="C5" s="393" t="s">
        <v>337</v>
      </c>
      <c r="D5" s="393"/>
      <c r="E5" s="393"/>
      <c r="F5" s="393"/>
      <c r="G5" s="393"/>
      <c r="H5" s="234"/>
      <c r="I5" s="397"/>
      <c r="J5" s="397"/>
      <c r="K5" s="397"/>
      <c r="L5" s="231"/>
    </row>
    <row r="6" spans="2:14" ht="16.5" x14ac:dyDescent="0.25">
      <c r="C6" s="393" t="s">
        <v>338</v>
      </c>
      <c r="D6" s="393"/>
      <c r="E6" s="393"/>
      <c r="F6" s="393"/>
      <c r="G6" s="393"/>
      <c r="H6" s="234"/>
      <c r="I6" s="397"/>
      <c r="J6" s="397"/>
      <c r="K6" s="397"/>
      <c r="L6" s="231"/>
    </row>
    <row r="7" spans="2:14" ht="16.5" x14ac:dyDescent="0.25">
      <c r="C7" s="393" t="s">
        <v>339</v>
      </c>
      <c r="D7" s="393"/>
      <c r="E7" s="393"/>
      <c r="F7" s="393"/>
      <c r="G7" s="393"/>
      <c r="H7" s="234"/>
      <c r="I7" s="397"/>
      <c r="J7" s="397"/>
      <c r="K7" s="397"/>
      <c r="L7" s="231"/>
    </row>
    <row r="8" spans="2:14" ht="16.5" x14ac:dyDescent="0.25">
      <c r="C8" s="393" t="s">
        <v>340</v>
      </c>
      <c r="D8" s="393"/>
      <c r="E8" s="393"/>
      <c r="F8" s="393"/>
      <c r="G8" s="393"/>
      <c r="H8" s="234"/>
      <c r="I8" s="397"/>
      <c r="J8" s="397"/>
      <c r="K8" s="397"/>
      <c r="L8" s="231"/>
    </row>
    <row r="9" spans="2:14" ht="16.5" x14ac:dyDescent="0.3">
      <c r="C9" s="367" t="s">
        <v>254</v>
      </c>
      <c r="D9" s="367"/>
      <c r="E9" s="367"/>
      <c r="F9" s="367"/>
      <c r="G9" s="367"/>
      <c r="H9" s="367"/>
      <c r="I9" s="367"/>
      <c r="J9" s="367"/>
      <c r="K9" s="367"/>
      <c r="L9" s="231"/>
    </row>
    <row r="11" spans="2:14" ht="24" x14ac:dyDescent="0.25">
      <c r="C11" s="394" t="s">
        <v>341</v>
      </c>
      <c r="D11" s="394"/>
      <c r="E11" s="394"/>
      <c r="F11" s="394"/>
      <c r="G11" s="394"/>
      <c r="H11" s="394"/>
      <c r="I11" s="394"/>
      <c r="J11" s="394"/>
      <c r="K11" s="394"/>
    </row>
    <row r="13" spans="2:14" x14ac:dyDescent="0.25">
      <c r="C13" s="395" t="s">
        <v>342</v>
      </c>
      <c r="D13" s="395"/>
      <c r="E13" s="395"/>
      <c r="F13" s="395"/>
      <c r="G13" s="395"/>
      <c r="H13" s="395"/>
      <c r="I13" s="395"/>
      <c r="J13" s="395"/>
      <c r="K13" s="396"/>
      <c r="L13" s="272"/>
      <c r="M13" s="272"/>
      <c r="N13" s="272"/>
    </row>
    <row r="14" spans="2:14" x14ac:dyDescent="0.25">
      <c r="B14" s="192" t="s">
        <v>271</v>
      </c>
      <c r="C14" s="192" t="s">
        <v>343</v>
      </c>
      <c r="D14" s="192" t="s">
        <v>308</v>
      </c>
      <c r="E14" s="192" t="s">
        <v>344</v>
      </c>
      <c r="F14" s="192" t="s">
        <v>345</v>
      </c>
      <c r="G14" s="192" t="s">
        <v>346</v>
      </c>
      <c r="H14" s="335" t="s">
        <v>347</v>
      </c>
      <c r="I14" s="192" t="s">
        <v>348</v>
      </c>
      <c r="J14" s="192" t="s">
        <v>349</v>
      </c>
      <c r="K14" s="192" t="s">
        <v>350</v>
      </c>
      <c r="L14" s="192" t="s">
        <v>351</v>
      </c>
      <c r="M14" s="192" t="s">
        <v>352</v>
      </c>
      <c r="N14" s="192" t="s">
        <v>353</v>
      </c>
    </row>
    <row r="15" spans="2:14" ht="15.75" x14ac:dyDescent="0.3">
      <c r="C15" s="192" t="s">
        <v>2339</v>
      </c>
      <c r="D15" s="192" t="s">
        <v>2735</v>
      </c>
      <c r="E15" s="192" t="s">
        <v>2690</v>
      </c>
      <c r="F15" s="192" t="str">
        <f>VLOOKUP(Table10[[#This Row],[Nom du paiement]],[3]dddd!$B:$D,3,0)</f>
        <v>Non</v>
      </c>
      <c r="G15" s="327" t="s">
        <v>2763</v>
      </c>
      <c r="H15" s="336" t="s">
        <v>2768</v>
      </c>
      <c r="I15" s="192" t="s">
        <v>724</v>
      </c>
      <c r="J15" s="235">
        <v>46456842960</v>
      </c>
      <c r="K15" s="192" t="s">
        <v>354</v>
      </c>
    </row>
    <row r="16" spans="2:14" x14ac:dyDescent="0.25">
      <c r="C16" s="192" t="s">
        <v>2341</v>
      </c>
      <c r="D16" s="192" t="s">
        <v>2736</v>
      </c>
      <c r="E16" s="192" t="s">
        <v>2744</v>
      </c>
      <c r="F16" s="192" t="str">
        <f>VLOOKUP(Table10[[#This Row],[Nom du paiement]],[3]dddd!$B:$D,3,0)</f>
        <v>Non</v>
      </c>
      <c r="G16" s="327" t="s">
        <v>2763</v>
      </c>
      <c r="H16" s="335" t="s">
        <v>2774</v>
      </c>
      <c r="I16" s="192" t="s">
        <v>724</v>
      </c>
      <c r="J16" s="235">
        <v>24219717912</v>
      </c>
      <c r="K16" s="192" t="s">
        <v>354</v>
      </c>
    </row>
    <row r="17" spans="3:11" ht="15.75" x14ac:dyDescent="0.3">
      <c r="C17" s="192" t="s">
        <v>2339</v>
      </c>
      <c r="D17" s="192" t="s">
        <v>2737</v>
      </c>
      <c r="E17" s="192" t="s">
        <v>2691</v>
      </c>
      <c r="F17" s="192" t="str">
        <f>VLOOKUP(Table10[[#This Row],[Nom du paiement]],[3]dddd!$B:$D,3,0)</f>
        <v>Oui</v>
      </c>
      <c r="G17" s="327" t="s">
        <v>2763</v>
      </c>
      <c r="H17" s="336" t="s">
        <v>2768</v>
      </c>
      <c r="I17" s="192" t="s">
        <v>724</v>
      </c>
      <c r="J17" s="235">
        <v>21447183268.992004</v>
      </c>
      <c r="K17" s="192" t="s">
        <v>354</v>
      </c>
    </row>
    <row r="18" spans="3:11" ht="15.75" x14ac:dyDescent="0.3">
      <c r="C18" s="192" t="s">
        <v>2339</v>
      </c>
      <c r="D18" s="192" t="s">
        <v>2736</v>
      </c>
      <c r="E18" s="192" t="s">
        <v>2744</v>
      </c>
      <c r="F18" s="192" t="str">
        <f>VLOOKUP(Table10[[#This Row],[Nom du paiement]],[3]dddd!$B:$D,3,0)</f>
        <v>Non</v>
      </c>
      <c r="G18" s="327" t="s">
        <v>2763</v>
      </c>
      <c r="H18" s="336" t="s">
        <v>2768</v>
      </c>
      <c r="I18" s="192" t="s">
        <v>724</v>
      </c>
      <c r="J18" s="235">
        <v>21220108946</v>
      </c>
      <c r="K18" s="192" t="s">
        <v>354</v>
      </c>
    </row>
    <row r="19" spans="3:11" ht="15.75" x14ac:dyDescent="0.3">
      <c r="C19" s="192" t="s">
        <v>2340</v>
      </c>
      <c r="D19" s="192" t="s">
        <v>2736</v>
      </c>
      <c r="E19" s="192" t="s">
        <v>2744</v>
      </c>
      <c r="F19" s="192" t="str">
        <f>VLOOKUP(Table10[[#This Row],[Nom du paiement]],[3]dddd!$B:$D,3,0)</f>
        <v>Non</v>
      </c>
      <c r="G19" s="327" t="s">
        <v>2763</v>
      </c>
      <c r="H19" s="336" t="s">
        <v>2776</v>
      </c>
      <c r="I19" s="192" t="s">
        <v>724</v>
      </c>
      <c r="J19" s="235">
        <v>19632631856</v>
      </c>
      <c r="K19" s="192" t="s">
        <v>354</v>
      </c>
    </row>
    <row r="20" spans="3:11" ht="15.75" x14ac:dyDescent="0.3">
      <c r="C20" s="192" t="s">
        <v>2340</v>
      </c>
      <c r="D20" s="192" t="s">
        <v>2737</v>
      </c>
      <c r="E20" s="192" t="s">
        <v>2691</v>
      </c>
      <c r="F20" s="192" t="str">
        <f>VLOOKUP(Table10[[#This Row],[Nom du paiement]],[3]dddd!$B:$D,3,0)</f>
        <v>Oui</v>
      </c>
      <c r="G20" s="327" t="s">
        <v>2763</v>
      </c>
      <c r="H20" s="336" t="s">
        <v>2776</v>
      </c>
      <c r="I20" s="192" t="s">
        <v>724</v>
      </c>
      <c r="J20" s="235">
        <v>18671677217.7108</v>
      </c>
      <c r="K20" s="192" t="s">
        <v>354</v>
      </c>
    </row>
    <row r="21" spans="3:11" ht="15.75" x14ac:dyDescent="0.3">
      <c r="C21" s="192" t="s">
        <v>2339</v>
      </c>
      <c r="D21" s="192" t="s">
        <v>2736</v>
      </c>
      <c r="E21" s="192" t="s">
        <v>2693</v>
      </c>
      <c r="F21" s="192" t="str">
        <f>VLOOKUP(Table10[[#This Row],[Nom du paiement]],[3]dddd!$B:$D,3,0)</f>
        <v>Non</v>
      </c>
      <c r="G21" s="327" t="s">
        <v>2763</v>
      </c>
      <c r="H21" s="336" t="s">
        <v>2768</v>
      </c>
      <c r="I21" s="192" t="s">
        <v>724</v>
      </c>
      <c r="J21" s="235">
        <v>15424434040</v>
      </c>
      <c r="K21" s="192" t="s">
        <v>354</v>
      </c>
    </row>
    <row r="22" spans="3:11" ht="15.75" x14ac:dyDescent="0.3">
      <c r="C22" s="192" t="s">
        <v>2340</v>
      </c>
      <c r="D22" s="192" t="s">
        <v>2735</v>
      </c>
      <c r="E22" s="192" t="s">
        <v>2690</v>
      </c>
      <c r="F22" s="192" t="str">
        <f>VLOOKUP(Table10[[#This Row],[Nom du paiement]],[3]dddd!$B:$D,3,0)</f>
        <v>Non</v>
      </c>
      <c r="G22" s="327" t="s">
        <v>2763</v>
      </c>
      <c r="H22" s="336" t="s">
        <v>2776</v>
      </c>
      <c r="I22" s="192" t="s">
        <v>724</v>
      </c>
      <c r="J22" s="235">
        <v>14999250002</v>
      </c>
      <c r="K22" s="192" t="s">
        <v>354</v>
      </c>
    </row>
    <row r="23" spans="3:11" ht="15.75" x14ac:dyDescent="0.3">
      <c r="C23" s="192" t="s">
        <v>2340</v>
      </c>
      <c r="D23" s="192" t="s">
        <v>2737</v>
      </c>
      <c r="E23" s="192" t="s">
        <v>2694</v>
      </c>
      <c r="F23" s="192" t="str">
        <f>VLOOKUP(Table10[[#This Row],[Nom du paiement]],[3]dddd!$B:$D,3,0)</f>
        <v>Oui</v>
      </c>
      <c r="G23" s="327" t="s">
        <v>2763</v>
      </c>
      <c r="H23" s="336" t="s">
        <v>2776</v>
      </c>
      <c r="I23" s="192" t="s">
        <v>724</v>
      </c>
      <c r="J23" s="235">
        <v>13921875000</v>
      </c>
      <c r="K23" s="192" t="s">
        <v>354</v>
      </c>
    </row>
    <row r="24" spans="3:11" x14ac:dyDescent="0.25">
      <c r="C24" s="192" t="s">
        <v>2341</v>
      </c>
      <c r="D24" s="192" t="s">
        <v>2737</v>
      </c>
      <c r="E24" s="192" t="s">
        <v>2691</v>
      </c>
      <c r="F24" s="192" t="str">
        <f>VLOOKUP(Table10[[#This Row],[Nom du paiement]],[3]dddd!$B:$D,3,0)</f>
        <v>Oui</v>
      </c>
      <c r="G24" s="327" t="s">
        <v>2763</v>
      </c>
      <c r="H24" s="335" t="s">
        <v>2774</v>
      </c>
      <c r="I24" s="192" t="s">
        <v>724</v>
      </c>
      <c r="J24" s="235">
        <v>13896090563.09215</v>
      </c>
      <c r="K24" s="192" t="s">
        <v>354</v>
      </c>
    </row>
    <row r="25" spans="3:11" ht="15" x14ac:dyDescent="0.25">
      <c r="C25" s="192" t="s">
        <v>2343</v>
      </c>
      <c r="D25" s="192" t="s">
        <v>2735</v>
      </c>
      <c r="E25" s="192" t="s">
        <v>2690</v>
      </c>
      <c r="F25" s="192" t="str">
        <f>VLOOKUP(Table10[[#This Row],[Nom du paiement]],[3]dddd!$B:$D,3,0)</f>
        <v>Non</v>
      </c>
      <c r="G25" s="327" t="s">
        <v>2763</v>
      </c>
      <c r="H25" s="337" t="s">
        <v>2777</v>
      </c>
      <c r="I25" s="192" t="s">
        <v>724</v>
      </c>
      <c r="J25" s="235">
        <v>13716307856</v>
      </c>
      <c r="K25" s="192" t="s">
        <v>354</v>
      </c>
    </row>
    <row r="26" spans="3:11" ht="15" x14ac:dyDescent="0.25">
      <c r="C26" s="192" t="s">
        <v>2343</v>
      </c>
      <c r="D26" s="192" t="s">
        <v>2737</v>
      </c>
      <c r="E26" s="192" t="s">
        <v>2691</v>
      </c>
      <c r="F26" s="192" t="str">
        <f>VLOOKUP(Table10[[#This Row],[Nom du paiement]],[3]dddd!$B:$D,3,0)</f>
        <v>Oui</v>
      </c>
      <c r="G26" s="327" t="s">
        <v>2763</v>
      </c>
      <c r="H26" s="337" t="s">
        <v>2777</v>
      </c>
      <c r="I26" s="192" t="s">
        <v>724</v>
      </c>
      <c r="J26" s="235">
        <v>12895984626.656191</v>
      </c>
      <c r="K26" s="192" t="s">
        <v>354</v>
      </c>
    </row>
    <row r="27" spans="3:11" ht="15.75" x14ac:dyDescent="0.3">
      <c r="C27" s="192" t="s">
        <v>2345</v>
      </c>
      <c r="D27" s="192" t="s">
        <v>2735</v>
      </c>
      <c r="E27" s="192" t="s">
        <v>2690</v>
      </c>
      <c r="F27" s="192" t="str">
        <f>VLOOKUP(Table10[[#This Row],[Nom du paiement]],[3]dddd!$B:$D,3,0)</f>
        <v>Non</v>
      </c>
      <c r="G27" s="327" t="s">
        <v>2763</v>
      </c>
      <c r="H27" s="336" t="s">
        <v>2769</v>
      </c>
      <c r="I27" s="192" t="s">
        <v>724</v>
      </c>
      <c r="J27" s="235">
        <v>11488539180</v>
      </c>
      <c r="K27" s="192" t="s">
        <v>354</v>
      </c>
    </row>
    <row r="28" spans="3:11" ht="15.75" x14ac:dyDescent="0.3">
      <c r="C28" s="192" t="s">
        <v>2346</v>
      </c>
      <c r="D28" s="192" t="s">
        <v>2736</v>
      </c>
      <c r="E28" s="192" t="s">
        <v>2744</v>
      </c>
      <c r="F28" s="192" t="str">
        <f>VLOOKUP(Table10[[#This Row],[Nom du paiement]],[3]dddd!$B:$D,3,0)</f>
        <v>Non</v>
      </c>
      <c r="G28" s="327" t="s">
        <v>2763</v>
      </c>
      <c r="H28" s="336" t="s">
        <v>2766</v>
      </c>
      <c r="I28" s="192" t="s">
        <v>724</v>
      </c>
      <c r="J28" s="235">
        <v>10922423337</v>
      </c>
      <c r="K28" s="192" t="s">
        <v>354</v>
      </c>
    </row>
    <row r="29" spans="3:11" ht="15.75" x14ac:dyDescent="0.3">
      <c r="C29" s="192" t="s">
        <v>2342</v>
      </c>
      <c r="D29" s="192" t="s">
        <v>2737</v>
      </c>
      <c r="E29" s="192" t="s">
        <v>2694</v>
      </c>
      <c r="F29" s="192" t="str">
        <f>VLOOKUP(Table10[[#This Row],[Nom du paiement]],[3]dddd!$B:$D,3,0)</f>
        <v>Oui</v>
      </c>
      <c r="G29" s="327" t="s">
        <v>2763</v>
      </c>
      <c r="H29" s="336" t="s">
        <v>2775</v>
      </c>
      <c r="I29" s="192" t="s">
        <v>724</v>
      </c>
      <c r="J29" s="235">
        <v>10875000000</v>
      </c>
      <c r="K29" s="192" t="s">
        <v>354</v>
      </c>
    </row>
    <row r="30" spans="3:11" x14ac:dyDescent="0.25">
      <c r="C30" s="192" t="s">
        <v>2341</v>
      </c>
      <c r="D30" s="192" t="s">
        <v>2735</v>
      </c>
      <c r="E30" s="192" t="s">
        <v>2690</v>
      </c>
      <c r="F30" s="192" t="str">
        <f>VLOOKUP(Table10[[#This Row],[Nom du paiement]],[3]dddd!$B:$D,3,0)</f>
        <v>Non</v>
      </c>
      <c r="G30" s="327" t="s">
        <v>2763</v>
      </c>
      <c r="H30" s="335" t="s">
        <v>2774</v>
      </c>
      <c r="I30" s="192" t="s">
        <v>724</v>
      </c>
      <c r="J30" s="235">
        <v>10800231143</v>
      </c>
      <c r="K30" s="192" t="s">
        <v>354</v>
      </c>
    </row>
    <row r="31" spans="3:11" ht="15.75" x14ac:dyDescent="0.3">
      <c r="C31" s="192" t="s">
        <v>2340</v>
      </c>
      <c r="D31" s="192" t="s">
        <v>2736</v>
      </c>
      <c r="E31" s="192" t="s">
        <v>2745</v>
      </c>
      <c r="F31" s="192" t="str">
        <f>VLOOKUP(Table10[[#This Row],[Nom du paiement]],[3]dddd!$B:$D,3,0)</f>
        <v>Non</v>
      </c>
      <c r="G31" s="327" t="s">
        <v>2763</v>
      </c>
      <c r="H31" s="336" t="s">
        <v>2776</v>
      </c>
      <c r="I31" s="192" t="s">
        <v>724</v>
      </c>
      <c r="J31" s="235">
        <v>10022947258</v>
      </c>
      <c r="K31" s="192" t="s">
        <v>354</v>
      </c>
    </row>
    <row r="32" spans="3:11" ht="15.75" x14ac:dyDescent="0.3">
      <c r="C32" s="192" t="s">
        <v>2340</v>
      </c>
      <c r="D32" s="192" t="s">
        <v>2736</v>
      </c>
      <c r="E32" s="192" t="s">
        <v>2693</v>
      </c>
      <c r="F32" s="192" t="str">
        <f>VLOOKUP(Table10[[#This Row],[Nom du paiement]],[3]dddd!$B:$D,3,0)</f>
        <v>Non</v>
      </c>
      <c r="G32" s="327" t="s">
        <v>2763</v>
      </c>
      <c r="H32" s="336" t="s">
        <v>2776</v>
      </c>
      <c r="I32" s="192" t="s">
        <v>724</v>
      </c>
      <c r="J32" s="235">
        <v>9437128308</v>
      </c>
      <c r="K32" s="192" t="s">
        <v>354</v>
      </c>
    </row>
    <row r="33" spans="3:11" x14ac:dyDescent="0.25">
      <c r="C33" s="192" t="s">
        <v>2628</v>
      </c>
      <c r="D33" s="192" t="s">
        <v>2736</v>
      </c>
      <c r="E33" s="192" t="s">
        <v>2697</v>
      </c>
      <c r="F33" s="192" t="str">
        <f>VLOOKUP(Table10[[#This Row],[Nom du paiement]],[3]dddd!$B:$D,3,0)</f>
        <v>Non</v>
      </c>
      <c r="G33" s="327" t="s">
        <v>2764</v>
      </c>
      <c r="I33" s="192" t="s">
        <v>724</v>
      </c>
      <c r="J33" s="235">
        <v>8793996035</v>
      </c>
      <c r="K33" s="192" t="s">
        <v>354</v>
      </c>
    </row>
    <row r="34" spans="3:11" ht="15.75" x14ac:dyDescent="0.3">
      <c r="C34" s="192" t="s">
        <v>2342</v>
      </c>
      <c r="D34" s="192" t="s">
        <v>2736</v>
      </c>
      <c r="E34" s="192" t="s">
        <v>2744</v>
      </c>
      <c r="F34" s="192" t="str">
        <f>VLOOKUP(Table10[[#This Row],[Nom du paiement]],[3]dddd!$B:$D,3,0)</f>
        <v>Non</v>
      </c>
      <c r="G34" s="327" t="s">
        <v>2763</v>
      </c>
      <c r="H34" s="336" t="s">
        <v>2775</v>
      </c>
      <c r="I34" s="192" t="s">
        <v>724</v>
      </c>
      <c r="J34" s="235">
        <v>8650546800</v>
      </c>
      <c r="K34" s="192" t="s">
        <v>354</v>
      </c>
    </row>
    <row r="35" spans="3:11" ht="15.75" x14ac:dyDescent="0.3">
      <c r="C35" s="192" t="s">
        <v>2342</v>
      </c>
      <c r="D35" s="192" t="s">
        <v>2737</v>
      </c>
      <c r="E35" s="192" t="s">
        <v>2691</v>
      </c>
      <c r="F35" s="192" t="str">
        <f>VLOOKUP(Table10[[#This Row],[Nom du paiement]],[3]dddd!$B:$D,3,0)</f>
        <v>Oui</v>
      </c>
      <c r="G35" s="327" t="s">
        <v>2763</v>
      </c>
      <c r="H35" s="336" t="s">
        <v>2775</v>
      </c>
      <c r="I35" s="192" t="s">
        <v>724</v>
      </c>
      <c r="J35" s="235">
        <v>8579119666</v>
      </c>
      <c r="K35" s="192" t="s">
        <v>354</v>
      </c>
    </row>
    <row r="36" spans="3:11" x14ac:dyDescent="0.25">
      <c r="C36" s="192" t="s">
        <v>2344</v>
      </c>
      <c r="D36" s="192" t="s">
        <v>2735</v>
      </c>
      <c r="E36" s="192" t="s">
        <v>2690</v>
      </c>
      <c r="F36" s="192" t="str">
        <f>VLOOKUP(Table10[[#This Row],[Nom du paiement]],[3]dddd!$B:$D,3,0)</f>
        <v>Non</v>
      </c>
      <c r="G36" s="327" t="s">
        <v>2763</v>
      </c>
      <c r="H36" s="335" t="s">
        <v>2772</v>
      </c>
      <c r="I36" s="192" t="s">
        <v>724</v>
      </c>
      <c r="J36" s="235">
        <v>8555783323</v>
      </c>
      <c r="K36" s="192" t="s">
        <v>354</v>
      </c>
    </row>
    <row r="37" spans="3:11" ht="15.75" x14ac:dyDescent="0.3">
      <c r="C37" s="192" t="s">
        <v>2345</v>
      </c>
      <c r="D37" s="192" t="s">
        <v>2737</v>
      </c>
      <c r="E37" s="192" t="s">
        <v>2691</v>
      </c>
      <c r="F37" s="192" t="str">
        <f>VLOOKUP(Table10[[#This Row],[Nom du paiement]],[3]dddd!$B:$D,3,0)</f>
        <v>Oui</v>
      </c>
      <c r="G37" s="327" t="s">
        <v>2763</v>
      </c>
      <c r="H37" s="336" t="s">
        <v>2769</v>
      </c>
      <c r="I37" s="192" t="s">
        <v>724</v>
      </c>
      <c r="J37" s="235">
        <v>7581506603.3362198</v>
      </c>
      <c r="K37" s="192" t="s">
        <v>354</v>
      </c>
    </row>
    <row r="38" spans="3:11" ht="15.75" x14ac:dyDescent="0.3">
      <c r="C38" s="192" t="s">
        <v>2342</v>
      </c>
      <c r="D38" s="192" t="s">
        <v>2736</v>
      </c>
      <c r="E38" s="192" t="s">
        <v>2693</v>
      </c>
      <c r="F38" s="192" t="str">
        <f>VLOOKUP(Table10[[#This Row],[Nom du paiement]],[3]dddd!$B:$D,3,0)</f>
        <v>Non</v>
      </c>
      <c r="G38" s="327" t="s">
        <v>2763</v>
      </c>
      <c r="H38" s="336" t="s">
        <v>2775</v>
      </c>
      <c r="I38" s="192" t="s">
        <v>724</v>
      </c>
      <c r="J38" s="235">
        <v>7476386493</v>
      </c>
      <c r="K38" s="192" t="s">
        <v>354</v>
      </c>
    </row>
    <row r="39" spans="3:11" x14ac:dyDescent="0.25">
      <c r="C39" s="192" t="s">
        <v>2628</v>
      </c>
      <c r="D39" s="192" t="s">
        <v>2736</v>
      </c>
      <c r="E39" s="192" t="s">
        <v>2744</v>
      </c>
      <c r="F39" s="192" t="str">
        <f>VLOOKUP(Table10[[#This Row],[Nom du paiement]],[3]dddd!$B:$D,3,0)</f>
        <v>Non</v>
      </c>
      <c r="G39" s="327" t="s">
        <v>2764</v>
      </c>
      <c r="I39" s="192" t="s">
        <v>724</v>
      </c>
      <c r="J39" s="235">
        <v>7436295487</v>
      </c>
      <c r="K39" s="192" t="s">
        <v>354</v>
      </c>
    </row>
    <row r="40" spans="3:11" x14ac:dyDescent="0.25">
      <c r="C40" s="192" t="s">
        <v>2344</v>
      </c>
      <c r="D40" s="192" t="s">
        <v>2737</v>
      </c>
      <c r="E40" s="192" t="s">
        <v>2691</v>
      </c>
      <c r="F40" s="192" t="str">
        <f>VLOOKUP(Table10[[#This Row],[Nom du paiement]],[3]dddd!$B:$D,3,0)</f>
        <v>Oui</v>
      </c>
      <c r="G40" s="327" t="s">
        <v>2763</v>
      </c>
      <c r="H40" s="335" t="s">
        <v>2772</v>
      </c>
      <c r="I40" s="192" t="s">
        <v>724</v>
      </c>
      <c r="J40" s="235">
        <v>7293552633.8096495</v>
      </c>
      <c r="K40" s="192" t="s">
        <v>354</v>
      </c>
    </row>
    <row r="41" spans="3:11" ht="15.75" x14ac:dyDescent="0.3">
      <c r="C41" s="192" t="s">
        <v>2342</v>
      </c>
      <c r="D41" s="192" t="s">
        <v>2736</v>
      </c>
      <c r="E41" s="192" t="s">
        <v>2745</v>
      </c>
      <c r="F41" s="192" t="str">
        <f>VLOOKUP(Table10[[#This Row],[Nom du paiement]],[3]dddd!$B:$D,3,0)</f>
        <v>Non</v>
      </c>
      <c r="G41" s="327" t="s">
        <v>2763</v>
      </c>
      <c r="H41" s="336" t="s">
        <v>2775</v>
      </c>
      <c r="I41" s="192" t="s">
        <v>724</v>
      </c>
      <c r="J41" s="235">
        <v>7250200000</v>
      </c>
      <c r="K41" s="192" t="s">
        <v>354</v>
      </c>
    </row>
    <row r="42" spans="3:11" ht="15.75" x14ac:dyDescent="0.3">
      <c r="C42" s="192" t="s">
        <v>2339</v>
      </c>
      <c r="D42" s="192" t="s">
        <v>2736</v>
      </c>
      <c r="E42" s="192" t="s">
        <v>2724</v>
      </c>
      <c r="F42" s="192" t="str">
        <f>VLOOKUP(Table10[[#This Row],[Nom du paiement]],[3]dddd!$B:$D,3,0)</f>
        <v>Non</v>
      </c>
      <c r="G42" s="327" t="s">
        <v>2763</v>
      </c>
      <c r="H42" s="336" t="s">
        <v>2768</v>
      </c>
      <c r="I42" s="192" t="s">
        <v>724</v>
      </c>
      <c r="J42" s="235">
        <v>7184240057</v>
      </c>
      <c r="K42" s="192" t="s">
        <v>354</v>
      </c>
    </row>
    <row r="43" spans="3:11" ht="15.75" x14ac:dyDescent="0.3">
      <c r="C43" s="192" t="s">
        <v>2339</v>
      </c>
      <c r="D43" s="192" t="s">
        <v>2737</v>
      </c>
      <c r="E43" s="192" t="s">
        <v>2694</v>
      </c>
      <c r="F43" s="192" t="str">
        <f>VLOOKUP(Table10[[#This Row],[Nom du paiement]],[3]dddd!$B:$D,3,0)</f>
        <v>Oui</v>
      </c>
      <c r="G43" s="327" t="s">
        <v>2763</v>
      </c>
      <c r="H43" s="336" t="s">
        <v>2768</v>
      </c>
      <c r="I43" s="192" t="s">
        <v>724</v>
      </c>
      <c r="J43" s="235">
        <v>6926812500</v>
      </c>
      <c r="K43" s="192" t="s">
        <v>354</v>
      </c>
    </row>
    <row r="44" spans="3:11" ht="15" x14ac:dyDescent="0.25">
      <c r="C44" s="192" t="s">
        <v>2347</v>
      </c>
      <c r="D44" s="192" t="s">
        <v>2737</v>
      </c>
      <c r="E44" s="192" t="s">
        <v>2691</v>
      </c>
      <c r="F44" s="192" t="str">
        <f>VLOOKUP(Table10[[#This Row],[Nom du paiement]],[3]dddd!$B:$D,3,0)</f>
        <v>Oui</v>
      </c>
      <c r="G44" s="327" t="s">
        <v>2763</v>
      </c>
      <c r="H44" s="338" t="s">
        <v>2778</v>
      </c>
      <c r="I44" s="192" t="s">
        <v>724</v>
      </c>
      <c r="J44" s="235">
        <v>6884417153.8913097</v>
      </c>
      <c r="K44" s="192" t="s">
        <v>354</v>
      </c>
    </row>
    <row r="45" spans="3:11" ht="15.75" x14ac:dyDescent="0.3">
      <c r="C45" s="192" t="s">
        <v>2342</v>
      </c>
      <c r="D45" s="192" t="s">
        <v>2735</v>
      </c>
      <c r="E45" s="192" t="s">
        <v>2690</v>
      </c>
      <c r="F45" s="192" t="str">
        <f>VLOOKUP(Table10[[#This Row],[Nom du paiement]],[3]dddd!$B:$D,3,0)</f>
        <v>Non</v>
      </c>
      <c r="G45" s="327" t="s">
        <v>2763</v>
      </c>
      <c r="H45" s="336" t="s">
        <v>2775</v>
      </c>
      <c r="I45" s="192" t="s">
        <v>724</v>
      </c>
      <c r="J45" s="235">
        <v>6751559577</v>
      </c>
      <c r="K45" s="192" t="s">
        <v>354</v>
      </c>
    </row>
    <row r="46" spans="3:11" ht="15" x14ac:dyDescent="0.25">
      <c r="C46" s="192" t="s">
        <v>2343</v>
      </c>
      <c r="D46" s="192" t="s">
        <v>2736</v>
      </c>
      <c r="E46" s="192" t="s">
        <v>2744</v>
      </c>
      <c r="F46" s="192" t="str">
        <f>VLOOKUP(Table10[[#This Row],[Nom du paiement]],[3]dddd!$B:$D,3,0)</f>
        <v>Non</v>
      </c>
      <c r="G46" s="327" t="s">
        <v>2763</v>
      </c>
      <c r="H46" s="337" t="s">
        <v>2777</v>
      </c>
      <c r="I46" s="192" t="s">
        <v>724</v>
      </c>
      <c r="J46" s="235">
        <v>6418394237</v>
      </c>
      <c r="K46" s="192" t="s">
        <v>354</v>
      </c>
    </row>
    <row r="47" spans="3:11" x14ac:dyDescent="0.25">
      <c r="C47" s="192" t="s">
        <v>2341</v>
      </c>
      <c r="D47" s="192" t="s">
        <v>2736</v>
      </c>
      <c r="E47" s="192" t="s">
        <v>2745</v>
      </c>
      <c r="F47" s="192" t="str">
        <f>VLOOKUP(Table10[[#This Row],[Nom du paiement]],[3]dddd!$B:$D,3,0)</f>
        <v>Non</v>
      </c>
      <c r="G47" s="327" t="s">
        <v>2763</v>
      </c>
      <c r="H47" s="335" t="s">
        <v>2774</v>
      </c>
      <c r="I47" s="192" t="s">
        <v>724</v>
      </c>
      <c r="J47" s="235">
        <v>5699915620</v>
      </c>
      <c r="K47" s="192" t="s">
        <v>354</v>
      </c>
    </row>
    <row r="48" spans="3:11" ht="15.75" x14ac:dyDescent="0.3">
      <c r="C48" s="192" t="s">
        <v>2339</v>
      </c>
      <c r="D48" s="192" t="s">
        <v>2736</v>
      </c>
      <c r="E48" s="192" t="s">
        <v>2745</v>
      </c>
      <c r="F48" s="192" t="str">
        <f>VLOOKUP(Table10[[#This Row],[Nom du paiement]],[3]dddd!$B:$D,3,0)</f>
        <v>Non</v>
      </c>
      <c r="G48" s="327" t="s">
        <v>2763</v>
      </c>
      <c r="H48" s="336" t="s">
        <v>2768</v>
      </c>
      <c r="I48" s="192" t="s">
        <v>724</v>
      </c>
      <c r="J48" s="235">
        <v>4630162700</v>
      </c>
      <c r="K48" s="192" t="s">
        <v>354</v>
      </c>
    </row>
    <row r="49" spans="3:11" ht="15.75" x14ac:dyDescent="0.3">
      <c r="C49" s="192" t="s">
        <v>2346</v>
      </c>
      <c r="D49" s="192" t="s">
        <v>2735</v>
      </c>
      <c r="E49" s="192" t="s">
        <v>2690</v>
      </c>
      <c r="F49" s="192" t="str">
        <f>VLOOKUP(Table10[[#This Row],[Nom du paiement]],[3]dddd!$B:$D,3,0)</f>
        <v>Non</v>
      </c>
      <c r="G49" s="327" t="s">
        <v>2763</v>
      </c>
      <c r="H49" s="336" t="s">
        <v>2766</v>
      </c>
      <c r="I49" s="192" t="s">
        <v>724</v>
      </c>
      <c r="J49" s="235">
        <v>4604908330</v>
      </c>
      <c r="K49" s="192" t="s">
        <v>354</v>
      </c>
    </row>
    <row r="50" spans="3:11" x14ac:dyDescent="0.25">
      <c r="C50" s="192" t="s">
        <v>2655</v>
      </c>
      <c r="D50" s="192" t="s">
        <v>2736</v>
      </c>
      <c r="E50" s="192" t="s">
        <v>2697</v>
      </c>
      <c r="F50" s="192" t="str">
        <f>VLOOKUP(Table10[[#This Row],[Nom du paiement]],[3]dddd!$B:$D,3,0)</f>
        <v>Non</v>
      </c>
      <c r="G50" s="327" t="s">
        <v>2764</v>
      </c>
      <c r="I50" s="192" t="s">
        <v>724</v>
      </c>
      <c r="J50" s="235">
        <v>4589330346</v>
      </c>
      <c r="K50" s="192" t="s">
        <v>354</v>
      </c>
    </row>
    <row r="51" spans="3:11" ht="15.75" x14ac:dyDescent="0.3">
      <c r="C51" s="192" t="s">
        <v>2339</v>
      </c>
      <c r="D51" s="192" t="s">
        <v>2737</v>
      </c>
      <c r="E51" s="192" t="s">
        <v>2746</v>
      </c>
      <c r="F51" s="192" t="str">
        <f>VLOOKUP(Table10[[#This Row],[Nom du paiement]],[3]dddd!$B:$D,3,0)</f>
        <v>Oui</v>
      </c>
      <c r="G51" s="327" t="s">
        <v>2763</v>
      </c>
      <c r="H51" s="336" t="s">
        <v>2768</v>
      </c>
      <c r="I51" s="192" t="s">
        <v>724</v>
      </c>
      <c r="J51" s="235">
        <v>4309695007.2322197</v>
      </c>
      <c r="K51" s="192" t="s">
        <v>354</v>
      </c>
    </row>
    <row r="52" spans="3:11" x14ac:dyDescent="0.25">
      <c r="C52" s="192" t="s">
        <v>2628</v>
      </c>
      <c r="D52" s="192" t="s">
        <v>2736</v>
      </c>
      <c r="E52" s="192" t="s">
        <v>2693</v>
      </c>
      <c r="F52" s="192" t="str">
        <f>VLOOKUP(Table10[[#This Row],[Nom du paiement]],[3]dddd!$B:$D,3,0)</f>
        <v>Non</v>
      </c>
      <c r="G52" s="327" t="s">
        <v>2764</v>
      </c>
      <c r="I52" s="192" t="s">
        <v>724</v>
      </c>
      <c r="J52" s="235">
        <v>3906911462</v>
      </c>
      <c r="K52" s="192" t="s">
        <v>354</v>
      </c>
    </row>
    <row r="53" spans="3:11" ht="15.75" x14ac:dyDescent="0.3">
      <c r="C53" s="192" t="s">
        <v>2346</v>
      </c>
      <c r="D53" s="192" t="s">
        <v>2737</v>
      </c>
      <c r="E53" s="192" t="s">
        <v>2691</v>
      </c>
      <c r="F53" s="192" t="str">
        <f>VLOOKUP(Table10[[#This Row],[Nom du paiement]],[3]dddd!$B:$D,3,0)</f>
        <v>Oui</v>
      </c>
      <c r="G53" s="327" t="s">
        <v>2763</v>
      </c>
      <c r="H53" s="336" t="s">
        <v>2766</v>
      </c>
      <c r="I53" s="192" t="s">
        <v>724</v>
      </c>
      <c r="J53" s="235">
        <v>3796874911.9988399</v>
      </c>
      <c r="K53" s="192" t="s">
        <v>354</v>
      </c>
    </row>
    <row r="54" spans="3:11" ht="15.75" x14ac:dyDescent="0.3">
      <c r="C54" s="192" t="s">
        <v>2340</v>
      </c>
      <c r="D54" s="192" t="s">
        <v>2737</v>
      </c>
      <c r="E54" s="192" t="s">
        <v>2746</v>
      </c>
      <c r="F54" s="192" t="str">
        <f>VLOOKUP(Table10[[#This Row],[Nom du paiement]],[3]dddd!$B:$D,3,0)</f>
        <v>Oui</v>
      </c>
      <c r="G54" s="327" t="s">
        <v>2763</v>
      </c>
      <c r="H54" s="336" t="s">
        <v>2776</v>
      </c>
      <c r="I54" s="192" t="s">
        <v>724</v>
      </c>
      <c r="J54" s="235">
        <v>3745670619.5757298</v>
      </c>
      <c r="K54" s="192" t="s">
        <v>354</v>
      </c>
    </row>
    <row r="55" spans="3:11" ht="15.75" x14ac:dyDescent="0.3">
      <c r="C55" s="192" t="s">
        <v>2339</v>
      </c>
      <c r="D55" s="192" t="s">
        <v>2738</v>
      </c>
      <c r="E55" s="192" t="s">
        <v>2747</v>
      </c>
      <c r="F55" s="192" t="str">
        <f>VLOOKUP(Table10[[#This Row],[Nom du paiement]],[3]dddd!$B:$D,3,0)</f>
        <v>Oui</v>
      </c>
      <c r="G55" s="327" t="s">
        <v>2763</v>
      </c>
      <c r="H55" s="336" t="s">
        <v>2768</v>
      </c>
      <c r="I55" s="192" t="s">
        <v>724</v>
      </c>
      <c r="J55" s="235">
        <v>3414000000</v>
      </c>
      <c r="K55" s="192" t="s">
        <v>354</v>
      </c>
    </row>
    <row r="56" spans="3:11" ht="15" x14ac:dyDescent="0.25">
      <c r="C56" s="192" t="s">
        <v>2348</v>
      </c>
      <c r="D56" s="192" t="s">
        <v>2735</v>
      </c>
      <c r="E56" s="192" t="s">
        <v>2690</v>
      </c>
      <c r="F56" s="192" t="str">
        <f>VLOOKUP(Table10[[#This Row],[Nom du paiement]],[3]dddd!$B:$D,3,0)</f>
        <v>Non</v>
      </c>
      <c r="G56" s="327" t="s">
        <v>2763</v>
      </c>
      <c r="H56" s="337" t="s">
        <v>2780</v>
      </c>
      <c r="I56" s="192" t="s">
        <v>724</v>
      </c>
      <c r="J56" s="235">
        <v>3341323873</v>
      </c>
      <c r="K56" s="192" t="s">
        <v>354</v>
      </c>
    </row>
    <row r="57" spans="3:11" x14ac:dyDescent="0.25">
      <c r="C57" s="192" t="s">
        <v>2628</v>
      </c>
      <c r="D57" s="192" t="s">
        <v>2736</v>
      </c>
      <c r="E57" s="192" t="s">
        <v>2724</v>
      </c>
      <c r="F57" s="192" t="str">
        <f>VLOOKUP(Table10[[#This Row],[Nom du paiement]],[3]dddd!$B:$D,3,0)</f>
        <v>Non</v>
      </c>
      <c r="G57" s="327" t="s">
        <v>2764</v>
      </c>
      <c r="I57" s="192" t="s">
        <v>724</v>
      </c>
      <c r="J57" s="235">
        <v>3275208835</v>
      </c>
      <c r="K57" s="192" t="s">
        <v>354</v>
      </c>
    </row>
    <row r="58" spans="3:11" ht="15" x14ac:dyDescent="0.25">
      <c r="C58" s="192" t="s">
        <v>2347</v>
      </c>
      <c r="D58" s="192" t="s">
        <v>2736</v>
      </c>
      <c r="E58" s="192" t="s">
        <v>2725</v>
      </c>
      <c r="F58" s="192" t="str">
        <f>VLOOKUP(Table10[[#This Row],[Nom du paiement]],[3]dddd!$B:$D,3,0)</f>
        <v>Non</v>
      </c>
      <c r="G58" s="327" t="s">
        <v>2763</v>
      </c>
      <c r="H58" s="338" t="s">
        <v>2778</v>
      </c>
      <c r="I58" s="192" t="s">
        <v>724</v>
      </c>
      <c r="J58" s="235">
        <v>3130347259</v>
      </c>
      <c r="K58" s="192" t="s">
        <v>354</v>
      </c>
    </row>
    <row r="59" spans="3:11" ht="15" x14ac:dyDescent="0.25">
      <c r="C59" s="192" t="s">
        <v>2348</v>
      </c>
      <c r="D59" s="192" t="s">
        <v>2737</v>
      </c>
      <c r="E59" s="192" t="s">
        <v>2691</v>
      </c>
      <c r="F59" s="192" t="str">
        <f>VLOOKUP(Table10[[#This Row],[Nom du paiement]],[3]dddd!$B:$D,3,0)</f>
        <v>Oui</v>
      </c>
      <c r="G59" s="327" t="s">
        <v>2763</v>
      </c>
      <c r="H59" s="337" t="s">
        <v>2780</v>
      </c>
      <c r="I59" s="192" t="s">
        <v>724</v>
      </c>
      <c r="J59" s="235">
        <v>3111240259.0900002</v>
      </c>
      <c r="K59" s="192" t="s">
        <v>354</v>
      </c>
    </row>
    <row r="60" spans="3:11" x14ac:dyDescent="0.25">
      <c r="C60" s="192" t="s">
        <v>2341</v>
      </c>
      <c r="D60" s="192" t="s">
        <v>2737</v>
      </c>
      <c r="E60" s="192" t="s">
        <v>2746</v>
      </c>
      <c r="F60" s="192" t="str">
        <f>VLOOKUP(Table10[[#This Row],[Nom du paiement]],[3]dddd!$B:$D,3,0)</f>
        <v>Oui</v>
      </c>
      <c r="G60" s="327" t="s">
        <v>2763</v>
      </c>
      <c r="H60" s="335" t="s">
        <v>2774</v>
      </c>
      <c r="I60" s="192" t="s">
        <v>724</v>
      </c>
      <c r="J60" s="235">
        <v>3070710618.6648798</v>
      </c>
      <c r="K60" s="192" t="s">
        <v>354</v>
      </c>
    </row>
    <row r="61" spans="3:11" ht="15.75" x14ac:dyDescent="0.3">
      <c r="C61" s="192" t="s">
        <v>2340</v>
      </c>
      <c r="D61" s="192" t="s">
        <v>2736</v>
      </c>
      <c r="E61" s="192" t="s">
        <v>2724</v>
      </c>
      <c r="F61" s="192" t="str">
        <f>VLOOKUP(Table10[[#This Row],[Nom du paiement]],[3]dddd!$B:$D,3,0)</f>
        <v>Non</v>
      </c>
      <c r="G61" s="327" t="s">
        <v>2763</v>
      </c>
      <c r="H61" s="336" t="s">
        <v>2776</v>
      </c>
      <c r="I61" s="192" t="s">
        <v>724</v>
      </c>
      <c r="J61" s="235">
        <v>2981747768</v>
      </c>
      <c r="K61" s="192" t="s">
        <v>354</v>
      </c>
    </row>
    <row r="62" spans="3:11" ht="15.75" x14ac:dyDescent="0.3">
      <c r="C62" s="192" t="s">
        <v>2342</v>
      </c>
      <c r="D62" s="192" t="s">
        <v>2736</v>
      </c>
      <c r="E62" s="192" t="s">
        <v>2725</v>
      </c>
      <c r="F62" s="192" t="str">
        <f>VLOOKUP(Table10[[#This Row],[Nom du paiement]],[3]dddd!$B:$D,3,0)</f>
        <v>Non</v>
      </c>
      <c r="G62" s="327" t="s">
        <v>2763</v>
      </c>
      <c r="H62" s="336" t="s">
        <v>2775</v>
      </c>
      <c r="I62" s="192" t="s">
        <v>724</v>
      </c>
      <c r="J62" s="235">
        <v>2622239624</v>
      </c>
      <c r="K62" s="192" t="s">
        <v>354</v>
      </c>
    </row>
    <row r="63" spans="3:11" ht="15" x14ac:dyDescent="0.25">
      <c r="C63" s="192" t="s">
        <v>2343</v>
      </c>
      <c r="D63" s="192" t="s">
        <v>2737</v>
      </c>
      <c r="E63" s="192" t="s">
        <v>2748</v>
      </c>
      <c r="F63" s="192" t="str">
        <f>VLOOKUP(Table10[[#This Row],[Nom du paiement]],[3]dddd!$B:$D,3,0)</f>
        <v>Oui</v>
      </c>
      <c r="G63" s="327" t="s">
        <v>2763</v>
      </c>
      <c r="H63" s="337" t="s">
        <v>2777</v>
      </c>
      <c r="I63" s="192" t="s">
        <v>724</v>
      </c>
      <c r="J63" s="235">
        <v>2568750000</v>
      </c>
      <c r="K63" s="192" t="s">
        <v>354</v>
      </c>
    </row>
    <row r="64" spans="3:11" x14ac:dyDescent="0.25">
      <c r="C64" s="192" t="s">
        <v>2341</v>
      </c>
      <c r="D64" s="192" t="s">
        <v>2736</v>
      </c>
      <c r="E64" s="192" t="s">
        <v>2725</v>
      </c>
      <c r="F64" s="192" t="str">
        <f>VLOOKUP(Table10[[#This Row],[Nom du paiement]],[3]dddd!$B:$D,3,0)</f>
        <v>Non</v>
      </c>
      <c r="G64" s="327" t="s">
        <v>2763</v>
      </c>
      <c r="H64" s="335" t="s">
        <v>2774</v>
      </c>
      <c r="I64" s="192" t="s">
        <v>724</v>
      </c>
      <c r="J64" s="235">
        <v>2533848876</v>
      </c>
      <c r="K64" s="192" t="s">
        <v>354</v>
      </c>
    </row>
    <row r="65" spans="3:11" x14ac:dyDescent="0.25">
      <c r="C65" s="192" t="s">
        <v>2654</v>
      </c>
      <c r="D65" s="192" t="s">
        <v>2736</v>
      </c>
      <c r="E65" s="192" t="s">
        <v>2697</v>
      </c>
      <c r="F65" s="192" t="str">
        <f>VLOOKUP(Table10[[#This Row],[Nom du paiement]],[3]dddd!$B:$D,3,0)</f>
        <v>Non</v>
      </c>
      <c r="G65" s="327" t="s">
        <v>2764</v>
      </c>
      <c r="I65" s="192" t="s">
        <v>724</v>
      </c>
      <c r="J65" s="235">
        <v>2495887095</v>
      </c>
      <c r="K65" s="192" t="s">
        <v>354</v>
      </c>
    </row>
    <row r="66" spans="3:11" ht="15" x14ac:dyDescent="0.25">
      <c r="C66" s="192" t="s">
        <v>2347</v>
      </c>
      <c r="D66" s="192" t="s">
        <v>2735</v>
      </c>
      <c r="E66" s="192" t="s">
        <v>2690</v>
      </c>
      <c r="F66" s="192" t="str">
        <f>VLOOKUP(Table10[[#This Row],[Nom du paiement]],[3]dddd!$B:$D,3,0)</f>
        <v>Non</v>
      </c>
      <c r="G66" s="327" t="s">
        <v>2763</v>
      </c>
      <c r="H66" s="338" t="s">
        <v>2778</v>
      </c>
      <c r="I66" s="192" t="s">
        <v>724</v>
      </c>
      <c r="J66" s="235">
        <v>2360660888</v>
      </c>
      <c r="K66" s="192" t="s">
        <v>354</v>
      </c>
    </row>
    <row r="67" spans="3:11" x14ac:dyDescent="0.25">
      <c r="C67" s="192" t="s">
        <v>2344</v>
      </c>
      <c r="D67" s="192" t="s">
        <v>2736</v>
      </c>
      <c r="E67" s="192" t="s">
        <v>2726</v>
      </c>
      <c r="F67" s="192" t="str">
        <f>VLOOKUP(Table10[[#This Row],[Nom du paiement]],[3]dddd!$B:$D,3,0)</f>
        <v>Non</v>
      </c>
      <c r="G67" s="327" t="s">
        <v>2763</v>
      </c>
      <c r="H67" s="335" t="s">
        <v>2772</v>
      </c>
      <c r="I67" s="192" t="s">
        <v>724</v>
      </c>
      <c r="J67" s="235">
        <v>2356865986</v>
      </c>
      <c r="K67" s="192" t="s">
        <v>354</v>
      </c>
    </row>
    <row r="68" spans="3:11" ht="15.75" x14ac:dyDescent="0.3">
      <c r="C68" s="192" t="s">
        <v>2340</v>
      </c>
      <c r="D68" s="192" t="s">
        <v>2736</v>
      </c>
      <c r="E68" s="192" t="s">
        <v>2725</v>
      </c>
      <c r="F68" s="192" t="str">
        <f>VLOOKUP(Table10[[#This Row],[Nom du paiement]],[3]dddd!$B:$D,3,0)</f>
        <v>Non</v>
      </c>
      <c r="G68" s="327" t="s">
        <v>2763</v>
      </c>
      <c r="H68" s="336" t="s">
        <v>2776</v>
      </c>
      <c r="I68" s="192" t="s">
        <v>724</v>
      </c>
      <c r="J68" s="235">
        <v>2305689866</v>
      </c>
      <c r="K68" s="192" t="s">
        <v>354</v>
      </c>
    </row>
    <row r="69" spans="3:11" ht="15" x14ac:dyDescent="0.25">
      <c r="C69" s="192" t="s">
        <v>2347</v>
      </c>
      <c r="D69" s="192" t="s">
        <v>2736</v>
      </c>
      <c r="E69" s="192" t="s">
        <v>2744</v>
      </c>
      <c r="F69" s="192" t="str">
        <f>VLOOKUP(Table10[[#This Row],[Nom du paiement]],[3]dddd!$B:$D,3,0)</f>
        <v>Non</v>
      </c>
      <c r="G69" s="327" t="s">
        <v>2763</v>
      </c>
      <c r="H69" s="338" t="s">
        <v>2778</v>
      </c>
      <c r="I69" s="192" t="s">
        <v>724</v>
      </c>
      <c r="J69" s="235">
        <v>2219356431</v>
      </c>
      <c r="K69" s="192" t="s">
        <v>354</v>
      </c>
    </row>
    <row r="70" spans="3:11" ht="15" x14ac:dyDescent="0.25">
      <c r="C70" s="192" t="s">
        <v>2343</v>
      </c>
      <c r="D70" s="192" t="s">
        <v>2737</v>
      </c>
      <c r="E70" s="192" t="s">
        <v>2746</v>
      </c>
      <c r="F70" s="192" t="str">
        <f>VLOOKUP(Table10[[#This Row],[Nom du paiement]],[3]dddd!$B:$D,3,0)</f>
        <v>Oui</v>
      </c>
      <c r="G70" s="327" t="s">
        <v>2763</v>
      </c>
      <c r="H70" s="337" t="s">
        <v>2777</v>
      </c>
      <c r="I70" s="192" t="s">
        <v>724</v>
      </c>
      <c r="J70" s="235">
        <v>2129260035.58583</v>
      </c>
      <c r="K70" s="192" t="s">
        <v>354</v>
      </c>
    </row>
    <row r="71" spans="3:11" ht="15.75" x14ac:dyDescent="0.3">
      <c r="C71" s="192" t="s">
        <v>2339</v>
      </c>
      <c r="D71" s="192" t="s">
        <v>2736</v>
      </c>
      <c r="E71" s="192" t="s">
        <v>2726</v>
      </c>
      <c r="F71" s="192" t="str">
        <f>VLOOKUP(Table10[[#This Row],[Nom du paiement]],[3]dddd!$B:$D,3,0)</f>
        <v>Non</v>
      </c>
      <c r="G71" s="327" t="s">
        <v>2763</v>
      </c>
      <c r="H71" s="336" t="s">
        <v>2768</v>
      </c>
      <c r="I71" s="192" t="s">
        <v>724</v>
      </c>
      <c r="J71" s="235">
        <v>2112028083</v>
      </c>
      <c r="K71" s="192" t="s">
        <v>354</v>
      </c>
    </row>
    <row r="72" spans="3:11" x14ac:dyDescent="0.25">
      <c r="C72" s="192" t="s">
        <v>2344</v>
      </c>
      <c r="D72" s="192" t="s">
        <v>2736</v>
      </c>
      <c r="E72" s="192" t="s">
        <v>2724</v>
      </c>
      <c r="F72" s="192" t="str">
        <f>VLOOKUP(Table10[[#This Row],[Nom du paiement]],[3]dddd!$B:$D,3,0)</f>
        <v>Non</v>
      </c>
      <c r="G72" s="327" t="s">
        <v>2763</v>
      </c>
      <c r="H72" s="335" t="s">
        <v>2772</v>
      </c>
      <c r="I72" s="192" t="s">
        <v>724</v>
      </c>
      <c r="J72" s="235">
        <v>2015884995</v>
      </c>
      <c r="K72" s="192" t="s">
        <v>354</v>
      </c>
    </row>
    <row r="73" spans="3:11" ht="15" x14ac:dyDescent="0.25">
      <c r="C73" s="192" t="s">
        <v>2343</v>
      </c>
      <c r="D73" s="192" t="s">
        <v>2736</v>
      </c>
      <c r="E73" s="192" t="s">
        <v>2725</v>
      </c>
      <c r="F73" s="192" t="str">
        <f>VLOOKUP(Table10[[#This Row],[Nom du paiement]],[3]dddd!$B:$D,3,0)</f>
        <v>Non</v>
      </c>
      <c r="G73" s="327" t="s">
        <v>2763</v>
      </c>
      <c r="H73" s="337" t="s">
        <v>2777</v>
      </c>
      <c r="I73" s="192" t="s">
        <v>724</v>
      </c>
      <c r="J73" s="235">
        <v>1998034966</v>
      </c>
      <c r="K73" s="192" t="s">
        <v>354</v>
      </c>
    </row>
    <row r="74" spans="3:11" x14ac:dyDescent="0.25">
      <c r="C74" s="192" t="s">
        <v>2628</v>
      </c>
      <c r="D74" s="192" t="s">
        <v>2735</v>
      </c>
      <c r="E74" s="192" t="s">
        <v>2690</v>
      </c>
      <c r="F74" s="192" t="str">
        <f>VLOOKUP(Table10[[#This Row],[Nom du paiement]],[3]dddd!$B:$D,3,0)</f>
        <v>Non</v>
      </c>
      <c r="G74" s="327" t="s">
        <v>2764</v>
      </c>
      <c r="I74" s="192" t="s">
        <v>724</v>
      </c>
      <c r="J74" s="235">
        <v>1949221465</v>
      </c>
      <c r="K74" s="192" t="s">
        <v>354</v>
      </c>
    </row>
    <row r="75" spans="3:11" ht="15.75" x14ac:dyDescent="0.3">
      <c r="C75" s="192" t="s">
        <v>2346</v>
      </c>
      <c r="D75" s="192" t="s">
        <v>2736</v>
      </c>
      <c r="E75" s="192" t="s">
        <v>2745</v>
      </c>
      <c r="F75" s="192" t="str">
        <f>VLOOKUP(Table10[[#This Row],[Nom du paiement]],[3]dddd!$B:$D,3,0)</f>
        <v>Non</v>
      </c>
      <c r="G75" s="327" t="s">
        <v>2763</v>
      </c>
      <c r="H75" s="336" t="s">
        <v>2766</v>
      </c>
      <c r="I75" s="192" t="s">
        <v>724</v>
      </c>
      <c r="J75" s="235">
        <v>1938900000</v>
      </c>
      <c r="K75" s="192" t="s">
        <v>354</v>
      </c>
    </row>
    <row r="76" spans="3:11" ht="15.75" x14ac:dyDescent="0.3">
      <c r="C76" s="192" t="s">
        <v>2340</v>
      </c>
      <c r="D76" s="192" t="s">
        <v>2738</v>
      </c>
      <c r="E76" s="192" t="s">
        <v>2747</v>
      </c>
      <c r="F76" s="192" t="str">
        <f>VLOOKUP(Table10[[#This Row],[Nom du paiement]],[3]dddd!$B:$D,3,0)</f>
        <v>Oui</v>
      </c>
      <c r="G76" s="327" t="s">
        <v>2763</v>
      </c>
      <c r="H76" s="336" t="s">
        <v>2776</v>
      </c>
      <c r="I76" s="192" t="s">
        <v>724</v>
      </c>
      <c r="J76" s="235">
        <v>1918546125</v>
      </c>
      <c r="K76" s="192" t="s">
        <v>354</v>
      </c>
    </row>
    <row r="77" spans="3:11" ht="15.75" x14ac:dyDescent="0.3">
      <c r="C77" s="192" t="s">
        <v>2342</v>
      </c>
      <c r="D77" s="192" t="s">
        <v>2736</v>
      </c>
      <c r="E77" s="192" t="s">
        <v>2724</v>
      </c>
      <c r="F77" s="192" t="str">
        <f>VLOOKUP(Table10[[#This Row],[Nom du paiement]],[3]dddd!$B:$D,3,0)</f>
        <v>Non</v>
      </c>
      <c r="G77" s="327" t="s">
        <v>2763</v>
      </c>
      <c r="H77" s="336" t="s">
        <v>2775</v>
      </c>
      <c r="I77" s="192" t="s">
        <v>724</v>
      </c>
      <c r="J77" s="235">
        <v>1817178306</v>
      </c>
      <c r="K77" s="192" t="s">
        <v>354</v>
      </c>
    </row>
    <row r="78" spans="3:11" ht="15" x14ac:dyDescent="0.25">
      <c r="C78" s="192" t="s">
        <v>2343</v>
      </c>
      <c r="D78" s="192" t="s">
        <v>2736</v>
      </c>
      <c r="E78" s="192" t="s">
        <v>2724</v>
      </c>
      <c r="F78" s="192" t="str">
        <f>VLOOKUP(Table10[[#This Row],[Nom du paiement]],[3]dddd!$B:$D,3,0)</f>
        <v>Non</v>
      </c>
      <c r="G78" s="327" t="s">
        <v>2763</v>
      </c>
      <c r="H78" s="337" t="s">
        <v>2777</v>
      </c>
      <c r="I78" s="192" t="s">
        <v>724</v>
      </c>
      <c r="J78" s="235">
        <v>1792715877</v>
      </c>
      <c r="K78" s="192" t="s">
        <v>354</v>
      </c>
    </row>
    <row r="79" spans="3:11" ht="15" x14ac:dyDescent="0.25">
      <c r="C79" s="192" t="s">
        <v>2347</v>
      </c>
      <c r="D79" s="192" t="s">
        <v>2738</v>
      </c>
      <c r="E79" s="192" t="s">
        <v>2747</v>
      </c>
      <c r="F79" s="192" t="str">
        <f>VLOOKUP(Table10[[#This Row],[Nom du paiement]],[3]dddd!$B:$D,3,0)</f>
        <v>Oui</v>
      </c>
      <c r="G79" s="327" t="s">
        <v>2763</v>
      </c>
      <c r="H79" s="338" t="s">
        <v>2778</v>
      </c>
      <c r="I79" s="192" t="s">
        <v>724</v>
      </c>
      <c r="J79" s="235">
        <v>1765093350</v>
      </c>
      <c r="K79" s="192" t="s">
        <v>354</v>
      </c>
    </row>
    <row r="80" spans="3:11" ht="15.75" x14ac:dyDescent="0.3">
      <c r="C80" s="192" t="s">
        <v>2339</v>
      </c>
      <c r="D80" s="192" t="s">
        <v>2736</v>
      </c>
      <c r="E80" s="192" t="s">
        <v>2727</v>
      </c>
      <c r="F80" s="192" t="str">
        <f>VLOOKUP(Table10[[#This Row],[Nom du paiement]],[3]dddd!$B:$D,3,0)</f>
        <v>Non</v>
      </c>
      <c r="G80" s="327" t="s">
        <v>2763</v>
      </c>
      <c r="H80" s="336" t="s">
        <v>2768</v>
      </c>
      <c r="I80" s="192" t="s">
        <v>724</v>
      </c>
      <c r="J80" s="235">
        <v>1728384346</v>
      </c>
      <c r="K80" s="192" t="s">
        <v>354</v>
      </c>
    </row>
    <row r="81" spans="3:11" x14ac:dyDescent="0.25">
      <c r="C81" s="192" t="s">
        <v>2341</v>
      </c>
      <c r="D81" s="192" t="s">
        <v>2736</v>
      </c>
      <c r="E81" s="192" t="s">
        <v>2724</v>
      </c>
      <c r="F81" s="192" t="str">
        <f>VLOOKUP(Table10[[#This Row],[Nom du paiement]],[3]dddd!$B:$D,3,0)</f>
        <v>Non</v>
      </c>
      <c r="G81" s="327" t="s">
        <v>2763</v>
      </c>
      <c r="H81" s="335" t="s">
        <v>2774</v>
      </c>
      <c r="I81" s="192" t="s">
        <v>724</v>
      </c>
      <c r="J81" s="235">
        <v>1718161159</v>
      </c>
      <c r="K81" s="192" t="s">
        <v>354</v>
      </c>
    </row>
    <row r="82" spans="3:11" ht="15.75" x14ac:dyDescent="0.3">
      <c r="C82" s="192" t="s">
        <v>2339</v>
      </c>
      <c r="D82" s="192" t="s">
        <v>2736</v>
      </c>
      <c r="E82" s="192" t="s">
        <v>2701</v>
      </c>
      <c r="F82" s="192" t="str">
        <f>VLOOKUP(Table10[[#This Row],[Nom du paiement]],[3]dddd!$B:$D,3,0)</f>
        <v>Non</v>
      </c>
      <c r="G82" s="327" t="s">
        <v>2763</v>
      </c>
      <c r="H82" s="336" t="s">
        <v>2768</v>
      </c>
      <c r="I82" s="192" t="s">
        <v>724</v>
      </c>
      <c r="J82" s="235">
        <v>1674996708</v>
      </c>
      <c r="K82" s="192" t="s">
        <v>354</v>
      </c>
    </row>
    <row r="83" spans="3:11" ht="15.75" x14ac:dyDescent="0.3">
      <c r="C83" s="192" t="s">
        <v>2342</v>
      </c>
      <c r="D83" s="192" t="s">
        <v>2737</v>
      </c>
      <c r="E83" s="192" t="s">
        <v>2746</v>
      </c>
      <c r="F83" s="192" t="str">
        <f>VLOOKUP(Table10[[#This Row],[Nom du paiement]],[3]dddd!$B:$D,3,0)</f>
        <v>Oui</v>
      </c>
      <c r="G83" s="327" t="s">
        <v>2763</v>
      </c>
      <c r="H83" s="336" t="s">
        <v>2775</v>
      </c>
      <c r="I83" s="192" t="s">
        <v>724</v>
      </c>
      <c r="J83" s="235">
        <v>1655959328.5982399</v>
      </c>
      <c r="K83" s="192" t="s">
        <v>354</v>
      </c>
    </row>
    <row r="84" spans="3:11" ht="15" x14ac:dyDescent="0.25">
      <c r="C84" s="192" t="s">
        <v>2343</v>
      </c>
      <c r="D84" s="192" t="s">
        <v>2736</v>
      </c>
      <c r="E84" s="192" t="s">
        <v>2701</v>
      </c>
      <c r="F84" s="192" t="str">
        <f>VLOOKUP(Table10[[#This Row],[Nom du paiement]],[3]dddd!$B:$D,3,0)</f>
        <v>Non</v>
      </c>
      <c r="G84" s="327" t="s">
        <v>2763</v>
      </c>
      <c r="H84" s="337" t="s">
        <v>2777</v>
      </c>
      <c r="I84" s="192" t="s">
        <v>724</v>
      </c>
      <c r="J84" s="235">
        <v>1633361617</v>
      </c>
      <c r="K84" s="192" t="s">
        <v>354</v>
      </c>
    </row>
    <row r="85" spans="3:11" x14ac:dyDescent="0.25">
      <c r="C85" s="192" t="s">
        <v>2634</v>
      </c>
      <c r="D85" s="192" t="s">
        <v>2736</v>
      </c>
      <c r="E85" s="192" t="s">
        <v>2697</v>
      </c>
      <c r="F85" s="192" t="str">
        <f>VLOOKUP(Table10[[#This Row],[Nom du paiement]],[3]dddd!$B:$D,3,0)</f>
        <v>Non</v>
      </c>
      <c r="G85" s="327" t="s">
        <v>2764</v>
      </c>
      <c r="I85" s="192" t="s">
        <v>724</v>
      </c>
      <c r="J85" s="235">
        <v>1608352794</v>
      </c>
      <c r="K85" s="192" t="s">
        <v>354</v>
      </c>
    </row>
    <row r="86" spans="3:11" ht="15.75" x14ac:dyDescent="0.3">
      <c r="C86" s="192" t="s">
        <v>2345</v>
      </c>
      <c r="D86" s="192" t="s">
        <v>2736</v>
      </c>
      <c r="E86" s="192" t="s">
        <v>2724</v>
      </c>
      <c r="F86" s="192" t="str">
        <f>VLOOKUP(Table10[[#This Row],[Nom du paiement]],[3]dddd!$B:$D,3,0)</f>
        <v>Non</v>
      </c>
      <c r="G86" s="327" t="s">
        <v>2763</v>
      </c>
      <c r="H86" s="336" t="s">
        <v>2769</v>
      </c>
      <c r="I86" s="192" t="s">
        <v>724</v>
      </c>
      <c r="J86" s="235">
        <v>1604862980</v>
      </c>
      <c r="K86" s="192" t="s">
        <v>354</v>
      </c>
    </row>
    <row r="87" spans="3:11" ht="15.75" x14ac:dyDescent="0.3">
      <c r="C87" s="192" t="s">
        <v>2339</v>
      </c>
      <c r="D87" s="192" t="s">
        <v>2736</v>
      </c>
      <c r="E87" s="192" t="s">
        <v>2725</v>
      </c>
      <c r="F87" s="192" t="str">
        <f>VLOOKUP(Table10[[#This Row],[Nom du paiement]],[3]dddd!$B:$D,3,0)</f>
        <v>Non</v>
      </c>
      <c r="G87" s="327" t="s">
        <v>2763</v>
      </c>
      <c r="H87" s="336" t="s">
        <v>2768</v>
      </c>
      <c r="I87" s="192" t="s">
        <v>724</v>
      </c>
      <c r="J87" s="235">
        <v>1590358487</v>
      </c>
      <c r="K87" s="192" t="s">
        <v>354</v>
      </c>
    </row>
    <row r="88" spans="3:11" x14ac:dyDescent="0.25">
      <c r="C88" s="192" t="s">
        <v>2646</v>
      </c>
      <c r="D88" s="192" t="s">
        <v>2736</v>
      </c>
      <c r="E88" s="192" t="s">
        <v>2725</v>
      </c>
      <c r="F88" s="192" t="str">
        <f>VLOOKUP(Table10[[#This Row],[Nom du paiement]],[3]dddd!$B:$D,3,0)</f>
        <v>Non</v>
      </c>
      <c r="G88" s="327" t="s">
        <v>2764</v>
      </c>
      <c r="I88" s="192" t="s">
        <v>724</v>
      </c>
      <c r="J88" s="235">
        <v>1536617943</v>
      </c>
      <c r="K88" s="192" t="s">
        <v>354</v>
      </c>
    </row>
    <row r="89" spans="3:11" ht="15.75" x14ac:dyDescent="0.3">
      <c r="C89" s="192" t="s">
        <v>2345</v>
      </c>
      <c r="D89" s="192" t="s">
        <v>2737</v>
      </c>
      <c r="E89" s="192" t="s">
        <v>2746</v>
      </c>
      <c r="F89" s="192" t="str">
        <f>VLOOKUP(Table10[[#This Row],[Nom du paiement]],[3]dddd!$B:$D,3,0)</f>
        <v>Oui</v>
      </c>
      <c r="G89" s="327" t="s">
        <v>2763</v>
      </c>
      <c r="H89" s="336" t="s">
        <v>2769</v>
      </c>
      <c r="I89" s="192" t="s">
        <v>724</v>
      </c>
      <c r="J89" s="235">
        <v>1516934847.8523798</v>
      </c>
      <c r="K89" s="192" t="s">
        <v>354</v>
      </c>
    </row>
    <row r="90" spans="3:11" ht="15.75" x14ac:dyDescent="0.3">
      <c r="C90" s="192" t="s">
        <v>2339</v>
      </c>
      <c r="D90" s="192" t="s">
        <v>2737</v>
      </c>
      <c r="E90" s="192" t="s">
        <v>2748</v>
      </c>
      <c r="F90" s="192" t="str">
        <f>VLOOKUP(Table10[[#This Row],[Nom du paiement]],[3]dddd!$B:$D,3,0)</f>
        <v>Oui</v>
      </c>
      <c r="G90" s="327" t="s">
        <v>2763</v>
      </c>
      <c r="H90" s="336" t="s">
        <v>2768</v>
      </c>
      <c r="I90" s="192" t="s">
        <v>724</v>
      </c>
      <c r="J90" s="235">
        <v>1503000000</v>
      </c>
      <c r="K90" s="192" t="s">
        <v>354</v>
      </c>
    </row>
    <row r="91" spans="3:11" x14ac:dyDescent="0.25">
      <c r="C91" s="192" t="s">
        <v>2344</v>
      </c>
      <c r="D91" s="192" t="s">
        <v>2737</v>
      </c>
      <c r="E91" s="192" t="s">
        <v>2746</v>
      </c>
      <c r="F91" s="192" t="str">
        <f>VLOOKUP(Table10[[#This Row],[Nom du paiement]],[3]dddd!$B:$D,3,0)</f>
        <v>Oui</v>
      </c>
      <c r="G91" s="327" t="s">
        <v>2763</v>
      </c>
      <c r="H91" s="335" t="s">
        <v>2772</v>
      </c>
      <c r="I91" s="192" t="s">
        <v>724</v>
      </c>
      <c r="J91" s="235">
        <v>1487269593.0583</v>
      </c>
      <c r="K91" s="192" t="s">
        <v>354</v>
      </c>
    </row>
    <row r="92" spans="3:11" x14ac:dyDescent="0.25">
      <c r="C92" s="192" t="s">
        <v>2650</v>
      </c>
      <c r="D92" s="192" t="s">
        <v>2736</v>
      </c>
      <c r="E92" s="192" t="s">
        <v>2697</v>
      </c>
      <c r="F92" s="192" t="str">
        <f>VLOOKUP(Table10[[#This Row],[Nom du paiement]],[3]dddd!$B:$D,3,0)</f>
        <v>Non</v>
      </c>
      <c r="G92" s="327" t="s">
        <v>2764</v>
      </c>
      <c r="I92" s="192" t="s">
        <v>724</v>
      </c>
      <c r="J92" s="235">
        <v>1476227145</v>
      </c>
      <c r="K92" s="192" t="s">
        <v>354</v>
      </c>
    </row>
    <row r="93" spans="3:11" x14ac:dyDescent="0.25">
      <c r="C93" s="192" t="s">
        <v>2634</v>
      </c>
      <c r="D93" s="192" t="s">
        <v>2735</v>
      </c>
      <c r="E93" s="192" t="s">
        <v>2690</v>
      </c>
      <c r="F93" s="192" t="str">
        <f>VLOOKUP(Table10[[#This Row],[Nom du paiement]],[3]dddd!$B:$D,3,0)</f>
        <v>Non</v>
      </c>
      <c r="G93" s="327" t="s">
        <v>2764</v>
      </c>
      <c r="I93" s="192" t="s">
        <v>724</v>
      </c>
      <c r="J93" s="235">
        <v>1472098699</v>
      </c>
      <c r="K93" s="192" t="s">
        <v>354</v>
      </c>
    </row>
    <row r="94" spans="3:11" ht="15.75" x14ac:dyDescent="0.3">
      <c r="C94" s="192" t="s">
        <v>2339</v>
      </c>
      <c r="D94" s="192" t="s">
        <v>2739</v>
      </c>
      <c r="E94" s="192" t="s">
        <v>2749</v>
      </c>
      <c r="F94" s="192" t="str">
        <f>VLOOKUP(Table10[[#This Row],[Nom du paiement]],[3]dddd!$B:$D,3,0)</f>
        <v>Non</v>
      </c>
      <c r="G94" s="327" t="s">
        <v>2763</v>
      </c>
      <c r="H94" s="336" t="s">
        <v>2768</v>
      </c>
      <c r="I94" s="192" t="s">
        <v>724</v>
      </c>
      <c r="J94" s="235">
        <v>1461305900</v>
      </c>
      <c r="K94" s="192" t="s">
        <v>354</v>
      </c>
    </row>
    <row r="95" spans="3:11" x14ac:dyDescent="0.25">
      <c r="C95" s="192" t="s">
        <v>2344</v>
      </c>
      <c r="D95" s="192" t="s">
        <v>2736</v>
      </c>
      <c r="E95" s="192" t="s">
        <v>2744</v>
      </c>
      <c r="F95" s="192" t="str">
        <f>VLOOKUP(Table10[[#This Row],[Nom du paiement]],[3]dddd!$B:$D,3,0)</f>
        <v>Non</v>
      </c>
      <c r="G95" s="327" t="s">
        <v>2763</v>
      </c>
      <c r="H95" s="335" t="s">
        <v>2772</v>
      </c>
      <c r="I95" s="192" t="s">
        <v>724</v>
      </c>
      <c r="J95" s="235">
        <v>1449844166</v>
      </c>
      <c r="K95" s="192" t="s">
        <v>354</v>
      </c>
    </row>
    <row r="96" spans="3:11" ht="15.75" x14ac:dyDescent="0.3">
      <c r="C96" s="192" t="s">
        <v>2339</v>
      </c>
      <c r="D96" s="192" t="s">
        <v>2736</v>
      </c>
      <c r="E96" s="192" t="s">
        <v>2750</v>
      </c>
      <c r="F96" s="192" t="str">
        <f>VLOOKUP(Table10[[#This Row],[Nom du paiement]],[3]dddd!$B:$D,3,0)</f>
        <v>Non</v>
      </c>
      <c r="G96" s="327" t="s">
        <v>2763</v>
      </c>
      <c r="H96" s="336" t="s">
        <v>2768</v>
      </c>
      <c r="I96" s="192" t="s">
        <v>724</v>
      </c>
      <c r="J96" s="235">
        <v>1420130963</v>
      </c>
      <c r="K96" s="192" t="s">
        <v>354</v>
      </c>
    </row>
    <row r="97" spans="3:11" x14ac:dyDescent="0.25">
      <c r="C97" s="192" t="s">
        <v>2642</v>
      </c>
      <c r="D97" s="192" t="s">
        <v>2736</v>
      </c>
      <c r="E97" s="192" t="s">
        <v>2697</v>
      </c>
      <c r="F97" s="192" t="str">
        <f>VLOOKUP(Table10[[#This Row],[Nom du paiement]],[3]dddd!$B:$D,3,0)</f>
        <v>Non</v>
      </c>
      <c r="G97" s="327" t="s">
        <v>2764</v>
      </c>
      <c r="I97" s="192" t="s">
        <v>724</v>
      </c>
      <c r="J97" s="235">
        <v>1399776599</v>
      </c>
      <c r="K97" s="192" t="s">
        <v>354</v>
      </c>
    </row>
    <row r="98" spans="3:11" ht="15" x14ac:dyDescent="0.25">
      <c r="C98" s="192" t="s">
        <v>2347</v>
      </c>
      <c r="D98" s="192" t="s">
        <v>2737</v>
      </c>
      <c r="E98" s="192" t="s">
        <v>2746</v>
      </c>
      <c r="F98" s="192" t="str">
        <f>VLOOKUP(Table10[[#This Row],[Nom du paiement]],[3]dddd!$B:$D,3,0)</f>
        <v>Oui</v>
      </c>
      <c r="G98" s="327" t="s">
        <v>2763</v>
      </c>
      <c r="H98" s="338" t="s">
        <v>2778</v>
      </c>
      <c r="I98" s="192" t="s">
        <v>724</v>
      </c>
      <c r="J98" s="235">
        <v>1374588548.5223899</v>
      </c>
      <c r="K98" s="192" t="s">
        <v>354</v>
      </c>
    </row>
    <row r="99" spans="3:11" x14ac:dyDescent="0.25">
      <c r="C99" s="192" t="s">
        <v>2628</v>
      </c>
      <c r="D99" s="192" t="s">
        <v>2736</v>
      </c>
      <c r="E99" s="192" t="s">
        <v>2745</v>
      </c>
      <c r="F99" s="192" t="str">
        <f>VLOOKUP(Table10[[#This Row],[Nom du paiement]],[3]dddd!$B:$D,3,0)</f>
        <v>Non</v>
      </c>
      <c r="G99" s="327" t="s">
        <v>2764</v>
      </c>
      <c r="I99" s="192" t="s">
        <v>724</v>
      </c>
      <c r="J99" s="235">
        <v>1367693462</v>
      </c>
      <c r="K99" s="192" t="s">
        <v>354</v>
      </c>
    </row>
    <row r="100" spans="3:11" x14ac:dyDescent="0.25">
      <c r="C100" s="192" t="s">
        <v>2341</v>
      </c>
      <c r="D100" s="192" t="s">
        <v>2736</v>
      </c>
      <c r="E100" s="192" t="s">
        <v>2727</v>
      </c>
      <c r="F100" s="192" t="str">
        <f>VLOOKUP(Table10[[#This Row],[Nom du paiement]],[3]dddd!$B:$D,3,0)</f>
        <v>Non</v>
      </c>
      <c r="G100" s="327" t="s">
        <v>2763</v>
      </c>
      <c r="H100" s="335" t="s">
        <v>2774</v>
      </c>
      <c r="I100" s="192" t="s">
        <v>724</v>
      </c>
      <c r="J100" s="235">
        <v>1329566931</v>
      </c>
      <c r="K100" s="192" t="s">
        <v>354</v>
      </c>
    </row>
    <row r="101" spans="3:11" ht="15" x14ac:dyDescent="0.25">
      <c r="C101" s="192" t="s">
        <v>2347</v>
      </c>
      <c r="D101" s="192" t="s">
        <v>2736</v>
      </c>
      <c r="E101" s="192" t="s">
        <v>2724</v>
      </c>
      <c r="F101" s="192" t="str">
        <f>VLOOKUP(Table10[[#This Row],[Nom du paiement]],[3]dddd!$B:$D,3,0)</f>
        <v>Non</v>
      </c>
      <c r="G101" s="327" t="s">
        <v>2763</v>
      </c>
      <c r="H101" s="338" t="s">
        <v>2778</v>
      </c>
      <c r="I101" s="192" t="s">
        <v>724</v>
      </c>
      <c r="J101" s="235">
        <v>1293157978</v>
      </c>
      <c r="K101" s="192" t="s">
        <v>354</v>
      </c>
    </row>
    <row r="102" spans="3:11" ht="15" x14ac:dyDescent="0.25">
      <c r="C102" s="192" t="s">
        <v>2343</v>
      </c>
      <c r="D102" s="192" t="s">
        <v>2736</v>
      </c>
      <c r="E102" s="192" t="s">
        <v>2728</v>
      </c>
      <c r="F102" s="192" t="str">
        <f>VLOOKUP(Table10[[#This Row],[Nom du paiement]],[3]dddd!$B:$D,3,0)</f>
        <v>Non</v>
      </c>
      <c r="G102" s="327" t="s">
        <v>2763</v>
      </c>
      <c r="H102" s="337" t="s">
        <v>2777</v>
      </c>
      <c r="I102" s="192" t="s">
        <v>724</v>
      </c>
      <c r="J102" s="235">
        <v>1244260029</v>
      </c>
      <c r="K102" s="192" t="s">
        <v>354</v>
      </c>
    </row>
    <row r="103" spans="3:11" x14ac:dyDescent="0.25">
      <c r="C103" s="192" t="s">
        <v>2634</v>
      </c>
      <c r="D103" s="192" t="s">
        <v>2736</v>
      </c>
      <c r="E103" s="192" t="s">
        <v>2744</v>
      </c>
      <c r="F103" s="192" t="str">
        <f>VLOOKUP(Table10[[#This Row],[Nom du paiement]],[3]dddd!$B:$D,3,0)</f>
        <v>Non</v>
      </c>
      <c r="G103" s="327" t="s">
        <v>2764</v>
      </c>
      <c r="I103" s="192" t="s">
        <v>724</v>
      </c>
      <c r="J103" s="235">
        <v>1227011570</v>
      </c>
      <c r="K103" s="192" t="s">
        <v>354</v>
      </c>
    </row>
    <row r="104" spans="3:11" x14ac:dyDescent="0.25">
      <c r="C104" s="192" t="s">
        <v>2627</v>
      </c>
      <c r="D104" s="192" t="s">
        <v>2736</v>
      </c>
      <c r="E104" s="192" t="s">
        <v>2697</v>
      </c>
      <c r="F104" s="192" t="str">
        <f>VLOOKUP(Table10[[#This Row],[Nom du paiement]],[3]dddd!$B:$D,3,0)</f>
        <v>Non</v>
      </c>
      <c r="G104" s="327" t="s">
        <v>2764</v>
      </c>
      <c r="I104" s="192" t="s">
        <v>724</v>
      </c>
      <c r="J104" s="235">
        <v>1220485994</v>
      </c>
      <c r="K104" s="192" t="s">
        <v>354</v>
      </c>
    </row>
    <row r="105" spans="3:11" ht="15.75" x14ac:dyDescent="0.3">
      <c r="C105" s="192" t="s">
        <v>2345</v>
      </c>
      <c r="D105" s="192" t="s">
        <v>2736</v>
      </c>
      <c r="E105" s="192" t="s">
        <v>2725</v>
      </c>
      <c r="F105" s="192" t="str">
        <f>VLOOKUP(Table10[[#This Row],[Nom du paiement]],[3]dddd!$B:$D,3,0)</f>
        <v>Non</v>
      </c>
      <c r="G105" s="327" t="s">
        <v>2763</v>
      </c>
      <c r="H105" s="336" t="s">
        <v>2769</v>
      </c>
      <c r="I105" s="192" t="s">
        <v>724</v>
      </c>
      <c r="J105" s="235">
        <v>1210268379</v>
      </c>
      <c r="K105" s="192" t="s">
        <v>354</v>
      </c>
    </row>
    <row r="106" spans="3:11" ht="15.75" x14ac:dyDescent="0.3">
      <c r="C106" s="192" t="s">
        <v>2342</v>
      </c>
      <c r="D106" s="192" t="s">
        <v>2737</v>
      </c>
      <c r="E106" s="192" t="s">
        <v>2748</v>
      </c>
      <c r="F106" s="192" t="str">
        <f>VLOOKUP(Table10[[#This Row],[Nom du paiement]],[3]dddd!$B:$D,3,0)</f>
        <v>Oui</v>
      </c>
      <c r="G106" s="327" t="s">
        <v>2763</v>
      </c>
      <c r="H106" s="336" t="s">
        <v>2775</v>
      </c>
      <c r="I106" s="192" t="s">
        <v>724</v>
      </c>
      <c r="J106" s="235">
        <v>1153200000</v>
      </c>
      <c r="K106" s="192" t="s">
        <v>354</v>
      </c>
    </row>
    <row r="107" spans="3:11" x14ac:dyDescent="0.25">
      <c r="C107" s="192" t="s">
        <v>2627</v>
      </c>
      <c r="D107" s="192" t="s">
        <v>2735</v>
      </c>
      <c r="E107" s="192" t="s">
        <v>2690</v>
      </c>
      <c r="F107" s="192" t="str">
        <f>VLOOKUP(Table10[[#This Row],[Nom du paiement]],[3]dddd!$B:$D,3,0)</f>
        <v>Non</v>
      </c>
      <c r="G107" s="327" t="s">
        <v>2764</v>
      </c>
      <c r="I107" s="192" t="s">
        <v>724</v>
      </c>
      <c r="J107" s="235">
        <v>1074295314</v>
      </c>
      <c r="K107" s="192" t="s">
        <v>354</v>
      </c>
    </row>
    <row r="108" spans="3:11" ht="15.75" x14ac:dyDescent="0.3">
      <c r="C108" s="192" t="s">
        <v>2339</v>
      </c>
      <c r="D108" s="192" t="s">
        <v>2737</v>
      </c>
      <c r="E108" s="192" t="s">
        <v>2704</v>
      </c>
      <c r="F108" s="192" t="str">
        <f>VLOOKUP(Table10[[#This Row],[Nom du paiement]],[3]dddd!$B:$D,3,0)</f>
        <v>Oui</v>
      </c>
      <c r="G108" s="327" t="s">
        <v>2763</v>
      </c>
      <c r="H108" s="336" t="s">
        <v>2768</v>
      </c>
      <c r="I108" s="192" t="s">
        <v>724</v>
      </c>
      <c r="J108" s="235">
        <v>1014214688</v>
      </c>
      <c r="K108" s="192" t="s">
        <v>354</v>
      </c>
    </row>
    <row r="109" spans="3:11" ht="15" x14ac:dyDescent="0.25">
      <c r="C109" s="192" t="s">
        <v>2347</v>
      </c>
      <c r="D109" s="192" t="s">
        <v>2736</v>
      </c>
      <c r="E109" s="192" t="s">
        <v>2727</v>
      </c>
      <c r="F109" s="192" t="str">
        <f>VLOOKUP(Table10[[#This Row],[Nom du paiement]],[3]dddd!$B:$D,3,0)</f>
        <v>Non</v>
      </c>
      <c r="G109" s="327" t="s">
        <v>2763</v>
      </c>
      <c r="H109" s="338" t="s">
        <v>2778</v>
      </c>
      <c r="I109" s="192" t="s">
        <v>724</v>
      </c>
      <c r="J109" s="235">
        <v>973565166</v>
      </c>
      <c r="K109" s="192" t="s">
        <v>354</v>
      </c>
    </row>
    <row r="110" spans="3:11" ht="15.75" x14ac:dyDescent="0.3">
      <c r="C110" s="192" t="s">
        <v>2346</v>
      </c>
      <c r="D110" s="192" t="s">
        <v>2736</v>
      </c>
      <c r="E110" s="192" t="s">
        <v>2724</v>
      </c>
      <c r="F110" s="192" t="str">
        <f>VLOOKUP(Table10[[#This Row],[Nom du paiement]],[3]dddd!$B:$D,3,0)</f>
        <v>Non</v>
      </c>
      <c r="G110" s="327" t="s">
        <v>2763</v>
      </c>
      <c r="H110" s="336" t="s">
        <v>2766</v>
      </c>
      <c r="I110" s="192" t="s">
        <v>724</v>
      </c>
      <c r="J110" s="235">
        <v>967596785</v>
      </c>
      <c r="K110" s="192" t="s">
        <v>354</v>
      </c>
    </row>
    <row r="111" spans="3:11" ht="15.75" x14ac:dyDescent="0.3">
      <c r="C111" s="192" t="s">
        <v>2342</v>
      </c>
      <c r="D111" s="192" t="s">
        <v>2736</v>
      </c>
      <c r="E111" s="192" t="s">
        <v>2726</v>
      </c>
      <c r="F111" s="192" t="str">
        <f>VLOOKUP(Table10[[#This Row],[Nom du paiement]],[3]dddd!$B:$D,3,0)</f>
        <v>Non</v>
      </c>
      <c r="G111" s="327" t="s">
        <v>2763</v>
      </c>
      <c r="H111" s="336" t="s">
        <v>2775</v>
      </c>
      <c r="I111" s="192" t="s">
        <v>724</v>
      </c>
      <c r="J111" s="235">
        <v>956370876</v>
      </c>
      <c r="K111" s="192" t="s">
        <v>354</v>
      </c>
    </row>
    <row r="112" spans="3:11" x14ac:dyDescent="0.25">
      <c r="C112" s="192" t="s">
        <v>2344</v>
      </c>
      <c r="D112" s="192" t="s">
        <v>2740</v>
      </c>
      <c r="E112" s="192" t="s">
        <v>2706</v>
      </c>
      <c r="F112" s="192" t="str">
        <f>VLOOKUP(Table10[[#This Row],[Nom du paiement]],[3]dddd!$B:$D,3,0)</f>
        <v>Non</v>
      </c>
      <c r="G112" s="327" t="s">
        <v>2763</v>
      </c>
      <c r="H112" s="335" t="s">
        <v>2772</v>
      </c>
      <c r="I112" s="192" t="s">
        <v>724</v>
      </c>
      <c r="J112" s="235">
        <v>953856947.66666675</v>
      </c>
      <c r="K112" s="192" t="s">
        <v>354</v>
      </c>
    </row>
    <row r="113" spans="3:11" x14ac:dyDescent="0.25">
      <c r="C113" s="192" t="s">
        <v>2632</v>
      </c>
      <c r="D113" s="192" t="s">
        <v>2736</v>
      </c>
      <c r="E113" s="192" t="s">
        <v>2697</v>
      </c>
      <c r="F113" s="192" t="str">
        <f>VLOOKUP(Table10[[#This Row],[Nom du paiement]],[3]dddd!$B:$D,3,0)</f>
        <v>Non</v>
      </c>
      <c r="G113" s="327" t="s">
        <v>2764</v>
      </c>
      <c r="I113" s="192" t="s">
        <v>724</v>
      </c>
      <c r="J113" s="235">
        <v>923122746</v>
      </c>
      <c r="K113" s="192" t="s">
        <v>354</v>
      </c>
    </row>
    <row r="114" spans="3:11" x14ac:dyDescent="0.25">
      <c r="C114" s="192" t="s">
        <v>2349</v>
      </c>
      <c r="D114" s="192" t="s">
        <v>2735</v>
      </c>
      <c r="E114" s="192" t="s">
        <v>2690</v>
      </c>
      <c r="F114" s="192" t="str">
        <f>VLOOKUP(Table10[[#This Row],[Nom du paiement]],[3]dddd!$B:$D,3,0)</f>
        <v>Non</v>
      </c>
      <c r="G114" s="327" t="s">
        <v>2763</v>
      </c>
      <c r="H114" s="335" t="s">
        <v>2779</v>
      </c>
      <c r="I114" s="192" t="s">
        <v>724</v>
      </c>
      <c r="J114" s="235">
        <v>902756686</v>
      </c>
      <c r="K114" s="192" t="s">
        <v>354</v>
      </c>
    </row>
    <row r="115" spans="3:11" ht="15.75" x14ac:dyDescent="0.3">
      <c r="C115" s="192" t="s">
        <v>2342</v>
      </c>
      <c r="D115" s="192" t="s">
        <v>2736</v>
      </c>
      <c r="E115" s="192" t="s">
        <v>2728</v>
      </c>
      <c r="F115" s="192" t="str">
        <f>VLOOKUP(Table10[[#This Row],[Nom du paiement]],[3]dddd!$B:$D,3,0)</f>
        <v>Non</v>
      </c>
      <c r="G115" s="327" t="s">
        <v>2763</v>
      </c>
      <c r="H115" s="336" t="s">
        <v>2775</v>
      </c>
      <c r="I115" s="192" t="s">
        <v>724</v>
      </c>
      <c r="J115" s="235">
        <v>900436989</v>
      </c>
      <c r="K115" s="192" t="s">
        <v>354</v>
      </c>
    </row>
    <row r="116" spans="3:11" x14ac:dyDescent="0.25">
      <c r="C116" s="192" t="s">
        <v>2344</v>
      </c>
      <c r="D116" s="192" t="s">
        <v>2737</v>
      </c>
      <c r="E116" s="192" t="s">
        <v>2748</v>
      </c>
      <c r="F116" s="192" t="str">
        <f>VLOOKUP(Table10[[#This Row],[Nom du paiement]],[3]dddd!$B:$D,3,0)</f>
        <v>Oui</v>
      </c>
      <c r="G116" s="327" t="s">
        <v>2763</v>
      </c>
      <c r="H116" s="335" t="s">
        <v>2772</v>
      </c>
      <c r="I116" s="192" t="s">
        <v>724</v>
      </c>
      <c r="J116" s="235">
        <v>890800000</v>
      </c>
      <c r="K116" s="192" t="s">
        <v>354</v>
      </c>
    </row>
    <row r="117" spans="3:11" ht="15.75" x14ac:dyDescent="0.3">
      <c r="C117" s="192" t="s">
        <v>2346</v>
      </c>
      <c r="D117" s="192" t="s">
        <v>2736</v>
      </c>
      <c r="E117" s="192" t="s">
        <v>2726</v>
      </c>
      <c r="F117" s="192" t="str">
        <f>VLOOKUP(Table10[[#This Row],[Nom du paiement]],[3]dddd!$B:$D,3,0)</f>
        <v>Non</v>
      </c>
      <c r="G117" s="327" t="s">
        <v>2763</v>
      </c>
      <c r="H117" s="336" t="s">
        <v>2766</v>
      </c>
      <c r="I117" s="192" t="s">
        <v>724</v>
      </c>
      <c r="J117" s="235">
        <v>875944217</v>
      </c>
      <c r="K117" s="192" t="s">
        <v>354</v>
      </c>
    </row>
    <row r="118" spans="3:11" ht="15" x14ac:dyDescent="0.25">
      <c r="C118" s="192" t="s">
        <v>2348</v>
      </c>
      <c r="D118" s="192" t="s">
        <v>2736</v>
      </c>
      <c r="E118" s="192" t="s">
        <v>2724</v>
      </c>
      <c r="F118" s="192" t="str">
        <f>VLOOKUP(Table10[[#This Row],[Nom du paiement]],[3]dddd!$B:$D,3,0)</f>
        <v>Non</v>
      </c>
      <c r="G118" s="327" t="s">
        <v>2763</v>
      </c>
      <c r="H118" s="337" t="s">
        <v>2780</v>
      </c>
      <c r="I118" s="192" t="s">
        <v>724</v>
      </c>
      <c r="J118" s="235">
        <v>866599947</v>
      </c>
      <c r="K118" s="192" t="s">
        <v>354</v>
      </c>
    </row>
    <row r="119" spans="3:11" x14ac:dyDescent="0.25">
      <c r="C119" s="192" t="s">
        <v>2344</v>
      </c>
      <c r="D119" s="192" t="s">
        <v>2736</v>
      </c>
      <c r="E119" s="192" t="s">
        <v>2751</v>
      </c>
      <c r="F119" s="192" t="str">
        <f>VLOOKUP(Table10[[#This Row],[Nom du paiement]],[3]dddd!$B:$D,3,0)</f>
        <v>Oui</v>
      </c>
      <c r="G119" s="327" t="s">
        <v>2763</v>
      </c>
      <c r="H119" s="335" t="s">
        <v>2772</v>
      </c>
      <c r="I119" s="192" t="s">
        <v>724</v>
      </c>
      <c r="J119" s="235">
        <v>852751244</v>
      </c>
      <c r="K119" s="192" t="s">
        <v>354</v>
      </c>
    </row>
    <row r="120" spans="3:11" x14ac:dyDescent="0.25">
      <c r="C120" s="192" t="s">
        <v>2647</v>
      </c>
      <c r="D120" s="192" t="s">
        <v>2736</v>
      </c>
      <c r="E120" s="192" t="s">
        <v>2697</v>
      </c>
      <c r="F120" s="192" t="str">
        <f>VLOOKUP(Table10[[#This Row],[Nom du paiement]],[3]dddd!$B:$D,3,0)</f>
        <v>Non</v>
      </c>
      <c r="G120" s="327" t="s">
        <v>2764</v>
      </c>
      <c r="I120" s="192" t="s">
        <v>724</v>
      </c>
      <c r="J120" s="235">
        <v>819476260</v>
      </c>
      <c r="K120" s="192" t="s">
        <v>354</v>
      </c>
    </row>
    <row r="121" spans="3:11" x14ac:dyDescent="0.25">
      <c r="C121" s="192" t="s">
        <v>2344</v>
      </c>
      <c r="D121" s="192" t="s">
        <v>2736</v>
      </c>
      <c r="E121" s="192" t="s">
        <v>2693</v>
      </c>
      <c r="F121" s="192" t="str">
        <f>VLOOKUP(Table10[[#This Row],[Nom du paiement]],[3]dddd!$B:$D,3,0)</f>
        <v>Non</v>
      </c>
      <c r="G121" s="327" t="s">
        <v>2763</v>
      </c>
      <c r="H121" s="335" t="s">
        <v>2772</v>
      </c>
      <c r="I121" s="192" t="s">
        <v>724</v>
      </c>
      <c r="J121" s="235">
        <v>816132808</v>
      </c>
      <c r="K121" s="192" t="s">
        <v>354</v>
      </c>
    </row>
    <row r="122" spans="3:11" ht="15" x14ac:dyDescent="0.25">
      <c r="C122" s="192" t="s">
        <v>2347</v>
      </c>
      <c r="D122" s="192" t="s">
        <v>2737</v>
      </c>
      <c r="E122" s="192" t="s">
        <v>2694</v>
      </c>
      <c r="F122" s="192" t="str">
        <f>VLOOKUP(Table10[[#This Row],[Nom du paiement]],[3]dddd!$B:$D,3,0)</f>
        <v>Oui</v>
      </c>
      <c r="G122" s="327" t="s">
        <v>2763</v>
      </c>
      <c r="H122" s="338" t="s">
        <v>2778</v>
      </c>
      <c r="I122" s="192" t="s">
        <v>724</v>
      </c>
      <c r="J122" s="235">
        <v>808360974</v>
      </c>
      <c r="K122" s="192" t="s">
        <v>354</v>
      </c>
    </row>
    <row r="123" spans="3:11" x14ac:dyDescent="0.25">
      <c r="C123" s="192" t="s">
        <v>2634</v>
      </c>
      <c r="D123" s="192" t="s">
        <v>2736</v>
      </c>
      <c r="E123" s="192" t="s">
        <v>2724</v>
      </c>
      <c r="F123" s="192" t="str">
        <f>VLOOKUP(Table10[[#This Row],[Nom du paiement]],[3]dddd!$B:$D,3,0)</f>
        <v>Non</v>
      </c>
      <c r="G123" s="327" t="s">
        <v>2764</v>
      </c>
      <c r="I123" s="192" t="s">
        <v>724</v>
      </c>
      <c r="J123" s="235">
        <v>808027858</v>
      </c>
      <c r="K123" s="192" t="s">
        <v>354</v>
      </c>
    </row>
    <row r="124" spans="3:11" ht="15" x14ac:dyDescent="0.25">
      <c r="C124" s="192" t="s">
        <v>2343</v>
      </c>
      <c r="D124" s="192" t="s">
        <v>2736</v>
      </c>
      <c r="E124" s="192" t="s">
        <v>2726</v>
      </c>
      <c r="F124" s="192" t="str">
        <f>VLOOKUP(Table10[[#This Row],[Nom du paiement]],[3]dddd!$B:$D,3,0)</f>
        <v>Non</v>
      </c>
      <c r="G124" s="327" t="s">
        <v>2763</v>
      </c>
      <c r="H124" s="337" t="s">
        <v>2777</v>
      </c>
      <c r="I124" s="192" t="s">
        <v>724</v>
      </c>
      <c r="J124" s="235">
        <v>806241487</v>
      </c>
      <c r="K124" s="192" t="s">
        <v>354</v>
      </c>
    </row>
    <row r="125" spans="3:11" ht="15" x14ac:dyDescent="0.25">
      <c r="C125" s="192" t="s">
        <v>2348</v>
      </c>
      <c r="D125" s="192" t="s">
        <v>2736</v>
      </c>
      <c r="E125" s="192" t="s">
        <v>2693</v>
      </c>
      <c r="F125" s="192" t="str">
        <f>VLOOKUP(Table10[[#This Row],[Nom du paiement]],[3]dddd!$B:$D,3,0)</f>
        <v>Non</v>
      </c>
      <c r="G125" s="327" t="s">
        <v>2763</v>
      </c>
      <c r="H125" s="337" t="s">
        <v>2780</v>
      </c>
      <c r="I125" s="192" t="s">
        <v>724</v>
      </c>
      <c r="J125" s="235">
        <v>799816942</v>
      </c>
      <c r="K125" s="192" t="s">
        <v>354</v>
      </c>
    </row>
    <row r="126" spans="3:11" ht="15.75" x14ac:dyDescent="0.3">
      <c r="C126" s="192" t="s">
        <v>2345</v>
      </c>
      <c r="D126" s="192" t="s">
        <v>2736</v>
      </c>
      <c r="E126" s="192" t="s">
        <v>2726</v>
      </c>
      <c r="F126" s="192" t="str">
        <f>VLOOKUP(Table10[[#This Row],[Nom du paiement]],[3]dddd!$B:$D,3,0)</f>
        <v>Non</v>
      </c>
      <c r="G126" s="327" t="s">
        <v>2763</v>
      </c>
      <c r="H126" s="336" t="s">
        <v>2769</v>
      </c>
      <c r="I126" s="192" t="s">
        <v>724</v>
      </c>
      <c r="J126" s="235">
        <v>794045231</v>
      </c>
      <c r="K126" s="192" t="s">
        <v>354</v>
      </c>
    </row>
    <row r="127" spans="3:11" ht="15" x14ac:dyDescent="0.25">
      <c r="C127" s="192" t="s">
        <v>2348</v>
      </c>
      <c r="D127" s="192" t="s">
        <v>2736</v>
      </c>
      <c r="E127" s="192" t="s">
        <v>2745</v>
      </c>
      <c r="F127" s="192" t="str">
        <f>VLOOKUP(Table10[[#This Row],[Nom du paiement]],[3]dddd!$B:$D,3,0)</f>
        <v>Non</v>
      </c>
      <c r="G127" s="327" t="s">
        <v>2763</v>
      </c>
      <c r="H127" s="337" t="s">
        <v>2780</v>
      </c>
      <c r="I127" s="192" t="s">
        <v>724</v>
      </c>
      <c r="J127" s="235">
        <v>769547285</v>
      </c>
      <c r="K127" s="192" t="s">
        <v>354</v>
      </c>
    </row>
    <row r="128" spans="3:11" x14ac:dyDescent="0.25">
      <c r="C128" s="192" t="s">
        <v>2642</v>
      </c>
      <c r="D128" s="192" t="s">
        <v>2736</v>
      </c>
      <c r="E128" s="192" t="s">
        <v>2744</v>
      </c>
      <c r="F128" s="192" t="str">
        <f>VLOOKUP(Table10[[#This Row],[Nom du paiement]],[3]dddd!$B:$D,3,0)</f>
        <v>Non</v>
      </c>
      <c r="G128" s="327" t="s">
        <v>2764</v>
      </c>
      <c r="I128" s="192" t="s">
        <v>724</v>
      </c>
      <c r="J128" s="235">
        <v>764201695</v>
      </c>
      <c r="K128" s="192" t="s">
        <v>354</v>
      </c>
    </row>
    <row r="129" spans="3:11" ht="15.75" x14ac:dyDescent="0.3">
      <c r="C129" s="192" t="s">
        <v>2346</v>
      </c>
      <c r="D129" s="192" t="s">
        <v>2737</v>
      </c>
      <c r="E129" s="192" t="s">
        <v>2746</v>
      </c>
      <c r="F129" s="192" t="str">
        <f>VLOOKUP(Table10[[#This Row],[Nom du paiement]],[3]dddd!$B:$D,3,0)</f>
        <v>Oui</v>
      </c>
      <c r="G129" s="327" t="s">
        <v>2763</v>
      </c>
      <c r="H129" s="336" t="s">
        <v>2766</v>
      </c>
      <c r="I129" s="192" t="s">
        <v>724</v>
      </c>
      <c r="J129" s="235">
        <v>759565249.49835992</v>
      </c>
      <c r="K129" s="192" t="s">
        <v>354</v>
      </c>
    </row>
    <row r="130" spans="3:11" x14ac:dyDescent="0.25">
      <c r="C130" s="192" t="s">
        <v>2341</v>
      </c>
      <c r="D130" s="192" t="s">
        <v>2736</v>
      </c>
      <c r="E130" s="192" t="s">
        <v>2726</v>
      </c>
      <c r="F130" s="192" t="str">
        <f>VLOOKUP(Table10[[#This Row],[Nom du paiement]],[3]dddd!$B:$D,3,0)</f>
        <v>Non</v>
      </c>
      <c r="G130" s="327" t="s">
        <v>2763</v>
      </c>
      <c r="H130" s="335" t="s">
        <v>2774</v>
      </c>
      <c r="I130" s="192" t="s">
        <v>724</v>
      </c>
      <c r="J130" s="235">
        <v>742645307</v>
      </c>
      <c r="K130" s="192" t="s">
        <v>354</v>
      </c>
    </row>
    <row r="131" spans="3:11" x14ac:dyDescent="0.25">
      <c r="C131" s="192" t="s">
        <v>2629</v>
      </c>
      <c r="D131" s="192" t="s">
        <v>2736</v>
      </c>
      <c r="E131" s="192" t="s">
        <v>2697</v>
      </c>
      <c r="F131" s="192" t="str">
        <f>VLOOKUP(Table10[[#This Row],[Nom du paiement]],[3]dddd!$B:$D,3,0)</f>
        <v>Non</v>
      </c>
      <c r="G131" s="327" t="s">
        <v>2764</v>
      </c>
      <c r="I131" s="192" t="s">
        <v>724</v>
      </c>
      <c r="J131" s="235">
        <v>741737007</v>
      </c>
      <c r="K131" s="192" t="s">
        <v>354</v>
      </c>
    </row>
    <row r="132" spans="3:11" x14ac:dyDescent="0.25">
      <c r="C132" s="192" t="s">
        <v>2655</v>
      </c>
      <c r="D132" s="192" t="s">
        <v>2736</v>
      </c>
      <c r="E132" s="192" t="s">
        <v>2744</v>
      </c>
      <c r="F132" s="192" t="str">
        <f>VLOOKUP(Table10[[#This Row],[Nom du paiement]],[3]dddd!$B:$D,3,0)</f>
        <v>Non</v>
      </c>
      <c r="G132" s="327" t="s">
        <v>2764</v>
      </c>
      <c r="I132" s="192" t="s">
        <v>724</v>
      </c>
      <c r="J132" s="235">
        <v>732621249</v>
      </c>
      <c r="K132" s="192" t="s">
        <v>354</v>
      </c>
    </row>
    <row r="133" spans="3:11" ht="15.75" x14ac:dyDescent="0.3">
      <c r="C133" s="192" t="s">
        <v>2339</v>
      </c>
      <c r="D133" s="192" t="s">
        <v>2736</v>
      </c>
      <c r="E133" s="192" t="s">
        <v>2728</v>
      </c>
      <c r="F133" s="192" t="str">
        <f>VLOOKUP(Table10[[#This Row],[Nom du paiement]],[3]dddd!$B:$D,3,0)</f>
        <v>Non</v>
      </c>
      <c r="G133" s="327" t="s">
        <v>2763</v>
      </c>
      <c r="H133" s="336" t="s">
        <v>2768</v>
      </c>
      <c r="I133" s="192" t="s">
        <v>724</v>
      </c>
      <c r="J133" s="235">
        <v>727143309</v>
      </c>
      <c r="K133" s="192" t="s">
        <v>354</v>
      </c>
    </row>
    <row r="134" spans="3:11" x14ac:dyDescent="0.25">
      <c r="C134" s="192" t="s">
        <v>2632</v>
      </c>
      <c r="D134" s="192" t="s">
        <v>2736</v>
      </c>
      <c r="E134" s="192" t="s">
        <v>2744</v>
      </c>
      <c r="F134" s="192" t="str">
        <f>VLOOKUP(Table10[[#This Row],[Nom du paiement]],[3]dddd!$B:$D,3,0)</f>
        <v>Non</v>
      </c>
      <c r="G134" s="327" t="s">
        <v>2764</v>
      </c>
      <c r="I134" s="192" t="s">
        <v>724</v>
      </c>
      <c r="J134" s="235">
        <v>713611800</v>
      </c>
      <c r="K134" s="192" t="s">
        <v>354</v>
      </c>
    </row>
    <row r="135" spans="3:11" x14ac:dyDescent="0.25">
      <c r="C135" s="192" t="s">
        <v>2653</v>
      </c>
      <c r="D135" s="192" t="s">
        <v>2736</v>
      </c>
      <c r="E135" s="192" t="s">
        <v>2697</v>
      </c>
      <c r="F135" s="192" t="str">
        <f>VLOOKUP(Table10[[#This Row],[Nom du paiement]],[3]dddd!$B:$D,3,0)</f>
        <v>Non</v>
      </c>
      <c r="G135" s="327" t="s">
        <v>2764</v>
      </c>
      <c r="I135" s="192" t="s">
        <v>724</v>
      </c>
      <c r="J135" s="235">
        <v>704616868</v>
      </c>
      <c r="K135" s="192" t="s">
        <v>354</v>
      </c>
    </row>
    <row r="136" spans="3:11" x14ac:dyDescent="0.25">
      <c r="C136" s="192" t="s">
        <v>2646</v>
      </c>
      <c r="D136" s="192" t="s">
        <v>2736</v>
      </c>
      <c r="E136" s="192" t="s">
        <v>2727</v>
      </c>
      <c r="F136" s="192" t="str">
        <f>VLOOKUP(Table10[[#This Row],[Nom du paiement]],[3]dddd!$B:$D,3,0)</f>
        <v>Non</v>
      </c>
      <c r="G136" s="327" t="s">
        <v>2764</v>
      </c>
      <c r="I136" s="192" t="s">
        <v>724</v>
      </c>
      <c r="J136" s="235">
        <v>704149222</v>
      </c>
      <c r="K136" s="192" t="s">
        <v>354</v>
      </c>
    </row>
    <row r="137" spans="3:11" x14ac:dyDescent="0.25">
      <c r="C137" s="192" t="s">
        <v>2632</v>
      </c>
      <c r="D137" s="192" t="s">
        <v>2736</v>
      </c>
      <c r="E137" s="192" t="s">
        <v>2724</v>
      </c>
      <c r="F137" s="192" t="str">
        <f>VLOOKUP(Table10[[#This Row],[Nom du paiement]],[3]dddd!$B:$D,3,0)</f>
        <v>Non</v>
      </c>
      <c r="G137" s="327" t="s">
        <v>2764</v>
      </c>
      <c r="I137" s="192" t="s">
        <v>724</v>
      </c>
      <c r="J137" s="235">
        <v>704089553</v>
      </c>
      <c r="K137" s="192" t="s">
        <v>354</v>
      </c>
    </row>
    <row r="138" spans="3:11" x14ac:dyDescent="0.25">
      <c r="C138" s="192" t="s">
        <v>2350</v>
      </c>
      <c r="D138" s="192" t="s">
        <v>2735</v>
      </c>
      <c r="E138" s="192" t="s">
        <v>2690</v>
      </c>
      <c r="F138" s="192" t="str">
        <f>VLOOKUP(Table10[[#This Row],[Nom du paiement]],[3]dddd!$B:$D,3,0)</f>
        <v>Non</v>
      </c>
      <c r="G138" s="327" t="s">
        <v>2763</v>
      </c>
      <c r="I138" s="192" t="s">
        <v>724</v>
      </c>
      <c r="J138" s="235">
        <v>684205673</v>
      </c>
      <c r="K138" s="192" t="s">
        <v>354</v>
      </c>
    </row>
    <row r="139" spans="3:11" ht="15.75" x14ac:dyDescent="0.3">
      <c r="C139" s="192" t="s">
        <v>2345</v>
      </c>
      <c r="D139" s="192" t="s">
        <v>2736</v>
      </c>
      <c r="E139" s="192" t="s">
        <v>2727</v>
      </c>
      <c r="F139" s="192" t="str">
        <f>VLOOKUP(Table10[[#This Row],[Nom du paiement]],[3]dddd!$B:$D,3,0)</f>
        <v>Non</v>
      </c>
      <c r="G139" s="327" t="s">
        <v>2763</v>
      </c>
      <c r="H139" s="336" t="s">
        <v>2769</v>
      </c>
      <c r="I139" s="192" t="s">
        <v>724</v>
      </c>
      <c r="J139" s="235">
        <v>673791134</v>
      </c>
      <c r="K139" s="192" t="s">
        <v>354</v>
      </c>
    </row>
    <row r="140" spans="3:11" ht="15.75" x14ac:dyDescent="0.3">
      <c r="C140" s="192" t="s">
        <v>2351</v>
      </c>
      <c r="D140" s="192" t="s">
        <v>2736</v>
      </c>
      <c r="E140" s="192" t="s">
        <v>2693</v>
      </c>
      <c r="F140" s="192" t="str">
        <f>VLOOKUP(Table10[[#This Row],[Nom du paiement]],[3]dddd!$B:$D,3,0)</f>
        <v>Non</v>
      </c>
      <c r="G140" s="327" t="s">
        <v>2763</v>
      </c>
      <c r="H140" s="336" t="s">
        <v>2765</v>
      </c>
      <c r="I140" s="192" t="s">
        <v>724</v>
      </c>
      <c r="J140" s="235">
        <v>650453725</v>
      </c>
      <c r="K140" s="192" t="s">
        <v>354</v>
      </c>
    </row>
    <row r="141" spans="3:11" ht="15" x14ac:dyDescent="0.25">
      <c r="C141" s="192" t="s">
        <v>2348</v>
      </c>
      <c r="D141" s="192" t="s">
        <v>2737</v>
      </c>
      <c r="E141" s="192" t="s">
        <v>2746</v>
      </c>
      <c r="F141" s="192" t="str">
        <f>VLOOKUP(Table10[[#This Row],[Nom du paiement]],[3]dddd!$B:$D,3,0)</f>
        <v>Oui</v>
      </c>
      <c r="G141" s="327" t="s">
        <v>2763</v>
      </c>
      <c r="H141" s="337" t="s">
        <v>2780</v>
      </c>
      <c r="I141" s="192" t="s">
        <v>724</v>
      </c>
      <c r="J141" s="235">
        <v>636127694</v>
      </c>
      <c r="K141" s="192" t="s">
        <v>354</v>
      </c>
    </row>
    <row r="142" spans="3:11" ht="15.75" x14ac:dyDescent="0.3">
      <c r="C142" s="192" t="s">
        <v>2340</v>
      </c>
      <c r="D142" s="192" t="s">
        <v>2737</v>
      </c>
      <c r="E142" s="192" t="s">
        <v>2748</v>
      </c>
      <c r="F142" s="192" t="str">
        <f>VLOOKUP(Table10[[#This Row],[Nom du paiement]],[3]dddd!$B:$D,3,0)</f>
        <v>Oui</v>
      </c>
      <c r="G142" s="327" t="s">
        <v>2763</v>
      </c>
      <c r="H142" s="336" t="s">
        <v>2776</v>
      </c>
      <c r="I142" s="192" t="s">
        <v>724</v>
      </c>
      <c r="J142" s="235">
        <v>617900000</v>
      </c>
      <c r="K142" s="192" t="s">
        <v>354</v>
      </c>
    </row>
    <row r="143" spans="3:11" x14ac:dyDescent="0.25">
      <c r="C143" s="192" t="s">
        <v>2646</v>
      </c>
      <c r="D143" s="192" t="s">
        <v>2736</v>
      </c>
      <c r="E143" s="192" t="s">
        <v>2744</v>
      </c>
      <c r="F143" s="192" t="str">
        <f>VLOOKUP(Table10[[#This Row],[Nom du paiement]],[3]dddd!$B:$D,3,0)</f>
        <v>Non</v>
      </c>
      <c r="G143" s="327" t="s">
        <v>2764</v>
      </c>
      <c r="I143" s="192" t="s">
        <v>724</v>
      </c>
      <c r="J143" s="235">
        <v>605259123</v>
      </c>
      <c r="K143" s="192" t="s">
        <v>354</v>
      </c>
    </row>
    <row r="144" spans="3:11" x14ac:dyDescent="0.25">
      <c r="C144" s="192" t="s">
        <v>2646</v>
      </c>
      <c r="D144" s="192" t="s">
        <v>2736</v>
      </c>
      <c r="E144" s="192" t="s">
        <v>2697</v>
      </c>
      <c r="F144" s="192" t="str">
        <f>VLOOKUP(Table10[[#This Row],[Nom du paiement]],[3]dddd!$B:$D,3,0)</f>
        <v>Non</v>
      </c>
      <c r="G144" s="327" t="s">
        <v>2764</v>
      </c>
      <c r="I144" s="192" t="s">
        <v>724</v>
      </c>
      <c r="J144" s="235">
        <v>603806316</v>
      </c>
      <c r="K144" s="192" t="s">
        <v>354</v>
      </c>
    </row>
    <row r="145" spans="3:11" ht="15.75" x14ac:dyDescent="0.3">
      <c r="C145" s="192" t="s">
        <v>2340</v>
      </c>
      <c r="D145" s="192" t="s">
        <v>2736</v>
      </c>
      <c r="E145" s="192" t="s">
        <v>2726</v>
      </c>
      <c r="F145" s="192" t="str">
        <f>VLOOKUP(Table10[[#This Row],[Nom du paiement]],[3]dddd!$B:$D,3,0)</f>
        <v>Non</v>
      </c>
      <c r="G145" s="327" t="s">
        <v>2763</v>
      </c>
      <c r="H145" s="336" t="s">
        <v>2776</v>
      </c>
      <c r="I145" s="192" t="s">
        <v>724</v>
      </c>
      <c r="J145" s="235">
        <v>603104866</v>
      </c>
      <c r="K145" s="192" t="s">
        <v>354</v>
      </c>
    </row>
    <row r="146" spans="3:11" ht="15.75" x14ac:dyDescent="0.3">
      <c r="C146" s="192" t="s">
        <v>2345</v>
      </c>
      <c r="D146" s="192" t="s">
        <v>2739</v>
      </c>
      <c r="E146" s="192" t="s">
        <v>2749</v>
      </c>
      <c r="F146" s="192" t="str">
        <f>VLOOKUP(Table10[[#This Row],[Nom du paiement]],[3]dddd!$B:$D,3,0)</f>
        <v>Non</v>
      </c>
      <c r="G146" s="327" t="s">
        <v>2763</v>
      </c>
      <c r="H146" s="336" t="s">
        <v>2769</v>
      </c>
      <c r="I146" s="192" t="s">
        <v>724</v>
      </c>
      <c r="J146" s="235">
        <v>599783738</v>
      </c>
      <c r="K146" s="192" t="s">
        <v>354</v>
      </c>
    </row>
    <row r="147" spans="3:11" ht="15" x14ac:dyDescent="0.25">
      <c r="C147" s="192" t="s">
        <v>2347</v>
      </c>
      <c r="D147" s="192" t="s">
        <v>2736</v>
      </c>
      <c r="E147" s="192" t="s">
        <v>2745</v>
      </c>
      <c r="F147" s="192" t="str">
        <f>VLOOKUP(Table10[[#This Row],[Nom du paiement]],[3]dddd!$B:$D,3,0)</f>
        <v>Non</v>
      </c>
      <c r="G147" s="327" t="s">
        <v>2763</v>
      </c>
      <c r="H147" s="338" t="s">
        <v>2778</v>
      </c>
      <c r="I147" s="192" t="s">
        <v>724</v>
      </c>
      <c r="J147" s="235">
        <v>589485067</v>
      </c>
      <c r="K147" s="192" t="s">
        <v>354</v>
      </c>
    </row>
    <row r="148" spans="3:11" x14ac:dyDescent="0.25">
      <c r="C148" s="192" t="s">
        <v>2655</v>
      </c>
      <c r="D148" s="192" t="s">
        <v>2736</v>
      </c>
      <c r="E148" s="192" t="s">
        <v>2724</v>
      </c>
      <c r="F148" s="192" t="str">
        <f>VLOOKUP(Table10[[#This Row],[Nom du paiement]],[3]dddd!$B:$D,3,0)</f>
        <v>Non</v>
      </c>
      <c r="G148" s="327" t="s">
        <v>2764</v>
      </c>
      <c r="I148" s="192" t="s">
        <v>724</v>
      </c>
      <c r="J148" s="235">
        <v>585468281</v>
      </c>
      <c r="K148" s="192" t="s">
        <v>354</v>
      </c>
    </row>
    <row r="149" spans="3:11" ht="15" x14ac:dyDescent="0.25">
      <c r="C149" s="192" t="s">
        <v>2347</v>
      </c>
      <c r="D149" s="192" t="s">
        <v>2737</v>
      </c>
      <c r="E149" s="192" t="s">
        <v>2704</v>
      </c>
      <c r="F149" s="192" t="str">
        <f>VLOOKUP(Table10[[#This Row],[Nom du paiement]],[3]dddd!$B:$D,3,0)</f>
        <v>Oui</v>
      </c>
      <c r="G149" s="327" t="s">
        <v>2763</v>
      </c>
      <c r="H149" s="338" t="s">
        <v>2778</v>
      </c>
      <c r="I149" s="192" t="s">
        <v>724</v>
      </c>
      <c r="J149" s="235">
        <v>575038598</v>
      </c>
      <c r="K149" s="192" t="s">
        <v>354</v>
      </c>
    </row>
    <row r="150" spans="3:11" ht="15.75" x14ac:dyDescent="0.3">
      <c r="C150" s="192" t="s">
        <v>2345</v>
      </c>
      <c r="D150" s="192" t="s">
        <v>2736</v>
      </c>
      <c r="E150" s="192" t="s">
        <v>2728</v>
      </c>
      <c r="F150" s="192" t="str">
        <f>VLOOKUP(Table10[[#This Row],[Nom du paiement]],[3]dddd!$B:$D,3,0)</f>
        <v>Non</v>
      </c>
      <c r="G150" s="327" t="s">
        <v>2763</v>
      </c>
      <c r="H150" s="336" t="s">
        <v>2769</v>
      </c>
      <c r="I150" s="192" t="s">
        <v>724</v>
      </c>
      <c r="J150" s="235">
        <v>555927858</v>
      </c>
      <c r="K150" s="192" t="s">
        <v>354</v>
      </c>
    </row>
    <row r="151" spans="3:11" x14ac:dyDescent="0.25">
      <c r="C151" s="192" t="s">
        <v>2349</v>
      </c>
      <c r="D151" s="192" t="s">
        <v>2736</v>
      </c>
      <c r="E151" s="192" t="s">
        <v>2751</v>
      </c>
      <c r="F151" s="192" t="str">
        <f>VLOOKUP(Table10[[#This Row],[Nom du paiement]],[3]dddd!$B:$D,3,0)</f>
        <v>Oui</v>
      </c>
      <c r="G151" s="327" t="s">
        <v>2763</v>
      </c>
      <c r="H151" s="335" t="s">
        <v>2779</v>
      </c>
      <c r="I151" s="192" t="s">
        <v>724</v>
      </c>
      <c r="J151" s="235">
        <v>552268437</v>
      </c>
      <c r="K151" s="192" t="s">
        <v>354</v>
      </c>
    </row>
    <row r="152" spans="3:11" ht="15.75" x14ac:dyDescent="0.3">
      <c r="C152" s="192" t="s">
        <v>2398</v>
      </c>
      <c r="D152" s="192" t="s">
        <v>2737</v>
      </c>
      <c r="E152" s="192" t="s">
        <v>2748</v>
      </c>
      <c r="F152" s="192" t="str">
        <f>VLOOKUP(Table10[[#This Row],[Nom du paiement]],[3]dddd!$B:$D,3,0)</f>
        <v>Oui</v>
      </c>
      <c r="G152" s="327" t="s">
        <v>2763</v>
      </c>
      <c r="H152" s="336" t="s">
        <v>2767</v>
      </c>
      <c r="I152" s="192" t="s">
        <v>724</v>
      </c>
      <c r="J152" s="235">
        <v>550602740</v>
      </c>
      <c r="K152" s="192" t="s">
        <v>354</v>
      </c>
    </row>
    <row r="153" spans="3:11" ht="15" x14ac:dyDescent="0.25">
      <c r="C153" s="192" t="s">
        <v>2348</v>
      </c>
      <c r="D153" s="192" t="s">
        <v>2737</v>
      </c>
      <c r="E153" s="192" t="s">
        <v>2748</v>
      </c>
      <c r="F153" s="192" t="str">
        <f>VLOOKUP(Table10[[#This Row],[Nom du paiement]],[3]dddd!$B:$D,3,0)</f>
        <v>Oui</v>
      </c>
      <c r="G153" s="327" t="s">
        <v>2763</v>
      </c>
      <c r="H153" s="337" t="s">
        <v>2780</v>
      </c>
      <c r="I153" s="192" t="s">
        <v>724</v>
      </c>
      <c r="J153" s="235">
        <v>550141000</v>
      </c>
      <c r="K153" s="192" t="s">
        <v>354</v>
      </c>
    </row>
    <row r="154" spans="3:11" x14ac:dyDescent="0.25">
      <c r="C154" s="192" t="s">
        <v>2655</v>
      </c>
      <c r="D154" s="192" t="s">
        <v>2736</v>
      </c>
      <c r="E154" s="192" t="s">
        <v>2725</v>
      </c>
      <c r="F154" s="192" t="str">
        <f>VLOOKUP(Table10[[#This Row],[Nom du paiement]],[3]dddd!$B:$D,3,0)</f>
        <v>Non</v>
      </c>
      <c r="G154" s="327" t="s">
        <v>2764</v>
      </c>
      <c r="I154" s="192" t="s">
        <v>724</v>
      </c>
      <c r="J154" s="235">
        <v>544865602</v>
      </c>
      <c r="K154" s="192" t="s">
        <v>354</v>
      </c>
    </row>
    <row r="155" spans="3:11" ht="15.75" x14ac:dyDescent="0.3">
      <c r="C155" s="192" t="s">
        <v>2352</v>
      </c>
      <c r="D155" s="192" t="s">
        <v>2736</v>
      </c>
      <c r="E155" s="192" t="s">
        <v>2744</v>
      </c>
      <c r="F155" s="192" t="str">
        <f>VLOOKUP(Table10[[#This Row],[Nom du paiement]],[3]dddd!$B:$D,3,0)</f>
        <v>Non</v>
      </c>
      <c r="G155" s="327" t="s">
        <v>2763</v>
      </c>
      <c r="H155" s="336" t="s">
        <v>2770</v>
      </c>
      <c r="I155" s="192" t="s">
        <v>724</v>
      </c>
      <c r="J155" s="235">
        <v>540685907</v>
      </c>
      <c r="K155" s="192" t="s">
        <v>354</v>
      </c>
    </row>
    <row r="156" spans="3:11" x14ac:dyDescent="0.25">
      <c r="C156" s="192" t="s">
        <v>2350</v>
      </c>
      <c r="D156" s="192" t="s">
        <v>2737</v>
      </c>
      <c r="E156" s="192" t="s">
        <v>2748</v>
      </c>
      <c r="F156" s="192" t="str">
        <f>VLOOKUP(Table10[[#This Row],[Nom du paiement]],[3]dddd!$B:$D,3,0)</f>
        <v>Oui</v>
      </c>
      <c r="G156" s="327" t="s">
        <v>2763</v>
      </c>
      <c r="I156" s="192" t="s">
        <v>724</v>
      </c>
      <c r="J156" s="235">
        <v>540200000</v>
      </c>
      <c r="K156" s="192" t="s">
        <v>354</v>
      </c>
    </row>
    <row r="157" spans="3:11" ht="15.75" x14ac:dyDescent="0.3">
      <c r="C157" s="192" t="s">
        <v>2340</v>
      </c>
      <c r="D157" s="192" t="s">
        <v>2736</v>
      </c>
      <c r="E157" s="192" t="s">
        <v>2727</v>
      </c>
      <c r="F157" s="192" t="str">
        <f>VLOOKUP(Table10[[#This Row],[Nom du paiement]],[3]dddd!$B:$D,3,0)</f>
        <v>Non</v>
      </c>
      <c r="G157" s="327" t="s">
        <v>2763</v>
      </c>
      <c r="H157" s="336" t="s">
        <v>2776</v>
      </c>
      <c r="I157" s="192" t="s">
        <v>724</v>
      </c>
      <c r="J157" s="235">
        <v>535286830</v>
      </c>
      <c r="K157" s="192" t="s">
        <v>354</v>
      </c>
    </row>
    <row r="158" spans="3:11" x14ac:dyDescent="0.25">
      <c r="C158" s="192" t="s">
        <v>2630</v>
      </c>
      <c r="D158" s="192" t="s">
        <v>2736</v>
      </c>
      <c r="E158" s="192" t="s">
        <v>2697</v>
      </c>
      <c r="F158" s="192" t="str">
        <f>VLOOKUP(Table10[[#This Row],[Nom du paiement]],[3]dddd!$B:$D,3,0)</f>
        <v>Non</v>
      </c>
      <c r="G158" s="327" t="s">
        <v>2764</v>
      </c>
      <c r="I158" s="192" t="s">
        <v>724</v>
      </c>
      <c r="J158" s="235">
        <v>497576096</v>
      </c>
      <c r="K158" s="192" t="s">
        <v>354</v>
      </c>
    </row>
    <row r="159" spans="3:11" x14ac:dyDescent="0.25">
      <c r="C159" s="192" t="s">
        <v>2655</v>
      </c>
      <c r="D159" s="192" t="s">
        <v>2736</v>
      </c>
      <c r="E159" s="192" t="s">
        <v>2693</v>
      </c>
      <c r="F159" s="192" t="str">
        <f>VLOOKUP(Table10[[#This Row],[Nom du paiement]],[3]dddd!$B:$D,3,0)</f>
        <v>Non</v>
      </c>
      <c r="G159" s="327" t="s">
        <v>2764</v>
      </c>
      <c r="I159" s="192" t="s">
        <v>724</v>
      </c>
      <c r="J159" s="235">
        <v>486429886</v>
      </c>
      <c r="K159" s="192" t="s">
        <v>354</v>
      </c>
    </row>
    <row r="160" spans="3:11" x14ac:dyDescent="0.25">
      <c r="C160" s="192" t="s">
        <v>2637</v>
      </c>
      <c r="D160" s="192" t="s">
        <v>2736</v>
      </c>
      <c r="E160" s="192" t="s">
        <v>2697</v>
      </c>
      <c r="F160" s="192" t="str">
        <f>VLOOKUP(Table10[[#This Row],[Nom du paiement]],[3]dddd!$B:$D,3,0)</f>
        <v>Non</v>
      </c>
      <c r="G160" s="327" t="s">
        <v>2764</v>
      </c>
      <c r="I160" s="192" t="s">
        <v>724</v>
      </c>
      <c r="J160" s="235">
        <v>474323006</v>
      </c>
      <c r="K160" s="192" t="s">
        <v>354</v>
      </c>
    </row>
    <row r="161" spans="3:11" ht="15.75" x14ac:dyDescent="0.3">
      <c r="C161" s="192" t="s">
        <v>2352</v>
      </c>
      <c r="D161" s="192" t="s">
        <v>2735</v>
      </c>
      <c r="E161" s="192" t="s">
        <v>2690</v>
      </c>
      <c r="F161" s="192" t="str">
        <f>VLOOKUP(Table10[[#This Row],[Nom du paiement]],[3]dddd!$B:$D,3,0)</f>
        <v>Non</v>
      </c>
      <c r="G161" s="327" t="s">
        <v>2763</v>
      </c>
      <c r="H161" s="336" t="s">
        <v>2770</v>
      </c>
      <c r="I161" s="192" t="s">
        <v>724</v>
      </c>
      <c r="J161" s="235">
        <v>471539171</v>
      </c>
      <c r="K161" s="192" t="s">
        <v>354</v>
      </c>
    </row>
    <row r="162" spans="3:11" ht="15" x14ac:dyDescent="0.25">
      <c r="C162" s="192" t="s">
        <v>2348</v>
      </c>
      <c r="D162" s="192" t="s">
        <v>2736</v>
      </c>
      <c r="E162" s="192" t="s">
        <v>2744</v>
      </c>
      <c r="F162" s="192" t="str">
        <f>VLOOKUP(Table10[[#This Row],[Nom du paiement]],[3]dddd!$B:$D,3,0)</f>
        <v>Non</v>
      </c>
      <c r="G162" s="327" t="s">
        <v>2763</v>
      </c>
      <c r="H162" s="337" t="s">
        <v>2780</v>
      </c>
      <c r="I162" s="192" t="s">
        <v>724</v>
      </c>
      <c r="J162" s="235">
        <v>465648304</v>
      </c>
      <c r="K162" s="192" t="s">
        <v>354</v>
      </c>
    </row>
    <row r="163" spans="3:11" x14ac:dyDescent="0.25">
      <c r="C163" s="192" t="s">
        <v>2628</v>
      </c>
      <c r="D163" s="192" t="s">
        <v>2736</v>
      </c>
      <c r="E163" s="192" t="s">
        <v>2750</v>
      </c>
      <c r="F163" s="192" t="str">
        <f>VLOOKUP(Table10[[#This Row],[Nom du paiement]],[3]dddd!$B:$D,3,0)</f>
        <v>Non</v>
      </c>
      <c r="G163" s="327" t="s">
        <v>2764</v>
      </c>
      <c r="I163" s="192" t="s">
        <v>724</v>
      </c>
      <c r="J163" s="235">
        <v>458852153</v>
      </c>
      <c r="K163" s="192" t="s">
        <v>354</v>
      </c>
    </row>
    <row r="164" spans="3:11" x14ac:dyDescent="0.25">
      <c r="C164" s="192" t="s">
        <v>2556</v>
      </c>
      <c r="D164" s="192" t="s">
        <v>2736</v>
      </c>
      <c r="E164" s="192" t="s">
        <v>2697</v>
      </c>
      <c r="F164" s="192" t="str">
        <f>VLOOKUP(Table10[[#This Row],[Nom du paiement]],[3]dddd!$B:$D,3,0)</f>
        <v>Non</v>
      </c>
      <c r="G164" s="327" t="s">
        <v>2764</v>
      </c>
      <c r="I164" s="192" t="s">
        <v>724</v>
      </c>
      <c r="J164" s="235">
        <v>452331897</v>
      </c>
      <c r="K164" s="192" t="s">
        <v>354</v>
      </c>
    </row>
    <row r="165" spans="3:11" x14ac:dyDescent="0.25">
      <c r="C165" s="192" t="s">
        <v>2556</v>
      </c>
      <c r="D165" s="192" t="s">
        <v>2736</v>
      </c>
      <c r="E165" s="192" t="s">
        <v>2697</v>
      </c>
      <c r="F165" s="192" t="str">
        <f>VLOOKUP(Table10[[#This Row],[Nom du paiement]],[3]dddd!$B:$D,3,0)</f>
        <v>Non</v>
      </c>
      <c r="G165" s="327" t="s">
        <v>2764</v>
      </c>
      <c r="I165" s="192" t="s">
        <v>724</v>
      </c>
      <c r="J165" s="235">
        <v>452331897</v>
      </c>
      <c r="K165" s="192" t="s">
        <v>354</v>
      </c>
    </row>
    <row r="166" spans="3:11" x14ac:dyDescent="0.25">
      <c r="C166" s="192" t="s">
        <v>2341</v>
      </c>
      <c r="D166" s="192" t="s">
        <v>2740</v>
      </c>
      <c r="E166" s="192" t="s">
        <v>2706</v>
      </c>
      <c r="F166" s="192" t="str">
        <f>VLOOKUP(Table10[[#This Row],[Nom du paiement]],[3]dddd!$B:$D,3,0)</f>
        <v>Non</v>
      </c>
      <c r="G166" s="327" t="s">
        <v>2763</v>
      </c>
      <c r="H166" s="335" t="s">
        <v>2774</v>
      </c>
      <c r="I166" s="192" t="s">
        <v>724</v>
      </c>
      <c r="J166" s="235">
        <v>452280968</v>
      </c>
      <c r="K166" s="192" t="s">
        <v>354</v>
      </c>
    </row>
    <row r="167" spans="3:11" ht="15" x14ac:dyDescent="0.25">
      <c r="C167" s="192" t="s">
        <v>2343</v>
      </c>
      <c r="D167" s="192" t="s">
        <v>2736</v>
      </c>
      <c r="E167" s="192" t="s">
        <v>2752</v>
      </c>
      <c r="F167" s="192" t="str">
        <f>VLOOKUP(Table10[[#This Row],[Nom du paiement]],[3]dddd!$B:$D,3,0)</f>
        <v>Non</v>
      </c>
      <c r="G167" s="327" t="s">
        <v>2763</v>
      </c>
      <c r="H167" s="337" t="s">
        <v>2777</v>
      </c>
      <c r="I167" s="192" t="s">
        <v>724</v>
      </c>
      <c r="J167" s="235">
        <v>445348492</v>
      </c>
      <c r="K167" s="192" t="s">
        <v>354</v>
      </c>
    </row>
    <row r="168" spans="3:11" x14ac:dyDescent="0.25">
      <c r="C168" s="192" t="s">
        <v>2650</v>
      </c>
      <c r="D168" s="192" t="s">
        <v>2736</v>
      </c>
      <c r="E168" s="192" t="s">
        <v>2693</v>
      </c>
      <c r="F168" s="192" t="str">
        <f>VLOOKUP(Table10[[#This Row],[Nom du paiement]],[3]dddd!$B:$D,3,0)</f>
        <v>Non</v>
      </c>
      <c r="G168" s="327" t="s">
        <v>2764</v>
      </c>
      <c r="I168" s="192" t="s">
        <v>724</v>
      </c>
      <c r="J168" s="235">
        <v>442495464</v>
      </c>
      <c r="K168" s="192" t="s">
        <v>354</v>
      </c>
    </row>
    <row r="169" spans="3:11" ht="15.75" x14ac:dyDescent="0.3">
      <c r="C169" s="192" t="s">
        <v>2351</v>
      </c>
      <c r="D169" s="192" t="s">
        <v>2736</v>
      </c>
      <c r="E169" s="192" t="s">
        <v>2744</v>
      </c>
      <c r="F169" s="192" t="str">
        <f>VLOOKUP(Table10[[#This Row],[Nom du paiement]],[3]dddd!$B:$D,3,0)</f>
        <v>Non</v>
      </c>
      <c r="G169" s="327" t="s">
        <v>2763</v>
      </c>
      <c r="H169" s="336" t="s">
        <v>2765</v>
      </c>
      <c r="I169" s="192" t="s">
        <v>724</v>
      </c>
      <c r="J169" s="235">
        <v>441719062</v>
      </c>
      <c r="K169" s="192" t="s">
        <v>354</v>
      </c>
    </row>
    <row r="170" spans="3:11" x14ac:dyDescent="0.25">
      <c r="C170" s="192" t="s">
        <v>2353</v>
      </c>
      <c r="D170" s="192" t="s">
        <v>2736</v>
      </c>
      <c r="E170" s="192" t="s">
        <v>2693</v>
      </c>
      <c r="F170" s="192" t="str">
        <f>VLOOKUP(Table10[[#This Row],[Nom du paiement]],[3]dddd!$B:$D,3,0)</f>
        <v>Non</v>
      </c>
      <c r="G170" s="327" t="s">
        <v>2764</v>
      </c>
      <c r="I170" s="192" t="s">
        <v>724</v>
      </c>
      <c r="J170" s="235">
        <v>439221871</v>
      </c>
      <c r="K170" s="192" t="s">
        <v>354</v>
      </c>
    </row>
    <row r="171" spans="3:11" ht="15" x14ac:dyDescent="0.25">
      <c r="C171" s="192" t="s">
        <v>2343</v>
      </c>
      <c r="D171" s="192" t="s">
        <v>2736</v>
      </c>
      <c r="E171" s="192" t="s">
        <v>2750</v>
      </c>
      <c r="F171" s="192" t="str">
        <f>VLOOKUP(Table10[[#This Row],[Nom du paiement]],[3]dddd!$B:$D,3,0)</f>
        <v>Non</v>
      </c>
      <c r="G171" s="327" t="s">
        <v>2763</v>
      </c>
      <c r="H171" s="337" t="s">
        <v>2777</v>
      </c>
      <c r="I171" s="192" t="s">
        <v>724</v>
      </c>
      <c r="J171" s="235">
        <v>439155667</v>
      </c>
      <c r="K171" s="192" t="s">
        <v>354</v>
      </c>
    </row>
    <row r="172" spans="3:11" x14ac:dyDescent="0.25">
      <c r="C172" s="192" t="s">
        <v>2349</v>
      </c>
      <c r="D172" s="192" t="s">
        <v>2737</v>
      </c>
      <c r="E172" s="192" t="s">
        <v>2691</v>
      </c>
      <c r="F172" s="192" t="str">
        <f>VLOOKUP(Table10[[#This Row],[Nom du paiement]],[3]dddd!$B:$D,3,0)</f>
        <v>Oui</v>
      </c>
      <c r="G172" s="327" t="s">
        <v>2763</v>
      </c>
      <c r="H172" s="335" t="s">
        <v>2779</v>
      </c>
      <c r="I172" s="192" t="s">
        <v>724</v>
      </c>
      <c r="J172" s="235">
        <v>432823037</v>
      </c>
      <c r="K172" s="192" t="s">
        <v>354</v>
      </c>
    </row>
    <row r="173" spans="3:11" x14ac:dyDescent="0.25">
      <c r="C173" s="192" t="s">
        <v>2642</v>
      </c>
      <c r="D173" s="192" t="s">
        <v>2736</v>
      </c>
      <c r="E173" s="192" t="s">
        <v>2725</v>
      </c>
      <c r="F173" s="192" t="str">
        <f>VLOOKUP(Table10[[#This Row],[Nom du paiement]],[3]dddd!$B:$D,3,0)</f>
        <v>Non</v>
      </c>
      <c r="G173" s="327" t="s">
        <v>2764</v>
      </c>
      <c r="I173" s="192" t="s">
        <v>724</v>
      </c>
      <c r="J173" s="235">
        <v>431968164</v>
      </c>
      <c r="K173" s="192" t="s">
        <v>354</v>
      </c>
    </row>
    <row r="174" spans="3:11" ht="15.75" x14ac:dyDescent="0.3">
      <c r="C174" s="192" t="s">
        <v>2340</v>
      </c>
      <c r="D174" s="192" t="s">
        <v>2736</v>
      </c>
      <c r="E174" s="192" t="s">
        <v>2728</v>
      </c>
      <c r="F174" s="192" t="str">
        <f>VLOOKUP(Table10[[#This Row],[Nom du paiement]],[3]dddd!$B:$D,3,0)</f>
        <v>Non</v>
      </c>
      <c r="G174" s="327" t="s">
        <v>2763</v>
      </c>
      <c r="H174" s="336" t="s">
        <v>2776</v>
      </c>
      <c r="I174" s="192" t="s">
        <v>724</v>
      </c>
      <c r="J174" s="235">
        <v>422847282</v>
      </c>
      <c r="K174" s="192" t="s">
        <v>354</v>
      </c>
    </row>
    <row r="175" spans="3:11" ht="15.75" x14ac:dyDescent="0.3">
      <c r="C175" s="192" t="s">
        <v>2342</v>
      </c>
      <c r="D175" s="192" t="s">
        <v>2736</v>
      </c>
      <c r="E175" s="192" t="s">
        <v>2701</v>
      </c>
      <c r="F175" s="192" t="str">
        <f>VLOOKUP(Table10[[#This Row],[Nom du paiement]],[3]dddd!$B:$D,3,0)</f>
        <v>Non</v>
      </c>
      <c r="G175" s="327" t="s">
        <v>2763</v>
      </c>
      <c r="H175" s="336" t="s">
        <v>2775</v>
      </c>
      <c r="I175" s="192" t="s">
        <v>724</v>
      </c>
      <c r="J175" s="235">
        <v>412460317</v>
      </c>
      <c r="K175" s="192" t="s">
        <v>354</v>
      </c>
    </row>
    <row r="176" spans="3:11" ht="15" x14ac:dyDescent="0.25">
      <c r="C176" s="192" t="s">
        <v>2348</v>
      </c>
      <c r="D176" s="192" t="s">
        <v>2736</v>
      </c>
      <c r="E176" s="192" t="s">
        <v>2726</v>
      </c>
      <c r="F176" s="192" t="str">
        <f>VLOOKUP(Table10[[#This Row],[Nom du paiement]],[3]dddd!$B:$D,3,0)</f>
        <v>Non</v>
      </c>
      <c r="G176" s="327" t="s">
        <v>2763</v>
      </c>
      <c r="H176" s="337" t="s">
        <v>2780</v>
      </c>
      <c r="I176" s="192" t="s">
        <v>724</v>
      </c>
      <c r="J176" s="235">
        <v>411769649</v>
      </c>
      <c r="K176" s="192" t="s">
        <v>354</v>
      </c>
    </row>
    <row r="177" spans="3:11" ht="15" x14ac:dyDescent="0.25">
      <c r="C177" s="192" t="s">
        <v>2347</v>
      </c>
      <c r="D177" s="192" t="s">
        <v>2736</v>
      </c>
      <c r="E177" s="192" t="s">
        <v>2701</v>
      </c>
      <c r="F177" s="192" t="str">
        <f>VLOOKUP(Table10[[#This Row],[Nom du paiement]],[3]dddd!$B:$D,3,0)</f>
        <v>Non</v>
      </c>
      <c r="G177" s="327" t="s">
        <v>2763</v>
      </c>
      <c r="H177" s="338" t="s">
        <v>2778</v>
      </c>
      <c r="I177" s="192" t="s">
        <v>724</v>
      </c>
      <c r="J177" s="235">
        <v>407955881</v>
      </c>
      <c r="K177" s="192" t="s">
        <v>354</v>
      </c>
    </row>
    <row r="178" spans="3:11" ht="15.75" x14ac:dyDescent="0.3">
      <c r="C178" s="192" t="s">
        <v>2340</v>
      </c>
      <c r="D178" s="192" t="s">
        <v>2739</v>
      </c>
      <c r="E178" s="192" t="s">
        <v>2749</v>
      </c>
      <c r="F178" s="192" t="str">
        <f>VLOOKUP(Table10[[#This Row],[Nom du paiement]],[3]dddd!$B:$D,3,0)</f>
        <v>Non</v>
      </c>
      <c r="G178" s="327" t="s">
        <v>2763</v>
      </c>
      <c r="H178" s="336" t="s">
        <v>2776</v>
      </c>
      <c r="I178" s="192" t="s">
        <v>724</v>
      </c>
      <c r="J178" s="235">
        <v>404531375</v>
      </c>
      <c r="K178" s="192" t="s">
        <v>354</v>
      </c>
    </row>
    <row r="179" spans="3:11" ht="15.75" x14ac:dyDescent="0.3">
      <c r="C179" s="192" t="s">
        <v>2339</v>
      </c>
      <c r="D179" s="192" t="s">
        <v>2741</v>
      </c>
      <c r="E179" s="192" t="s">
        <v>2710</v>
      </c>
      <c r="F179" s="192" t="str">
        <f>VLOOKUP(Table10[[#This Row],[Nom du paiement]],[3]dddd!$B:$D,3,0)</f>
        <v>Non</v>
      </c>
      <c r="G179" s="327" t="s">
        <v>2763</v>
      </c>
      <c r="H179" s="336" t="s">
        <v>2768</v>
      </c>
      <c r="I179" s="192" t="s">
        <v>724</v>
      </c>
      <c r="J179" s="235">
        <v>400500000</v>
      </c>
      <c r="K179" s="192" t="s">
        <v>354</v>
      </c>
    </row>
    <row r="180" spans="3:11" x14ac:dyDescent="0.25">
      <c r="C180" s="192" t="s">
        <v>2350</v>
      </c>
      <c r="D180" s="192" t="s">
        <v>2736</v>
      </c>
      <c r="E180" s="192" t="s">
        <v>2724</v>
      </c>
      <c r="F180" s="192" t="str">
        <f>VLOOKUP(Table10[[#This Row],[Nom du paiement]],[3]dddd!$B:$D,3,0)</f>
        <v>Non</v>
      </c>
      <c r="G180" s="327" t="s">
        <v>2763</v>
      </c>
      <c r="I180" s="192" t="s">
        <v>724</v>
      </c>
      <c r="J180" s="235">
        <v>398692805</v>
      </c>
      <c r="K180" s="192" t="s">
        <v>354</v>
      </c>
    </row>
    <row r="181" spans="3:11" x14ac:dyDescent="0.25">
      <c r="C181" s="192" t="s">
        <v>2353</v>
      </c>
      <c r="D181" s="192" t="s">
        <v>2736</v>
      </c>
      <c r="E181" s="192" t="s">
        <v>2745</v>
      </c>
      <c r="F181" s="192" t="str">
        <f>VLOOKUP(Table10[[#This Row],[Nom du paiement]],[3]dddd!$B:$D,3,0)</f>
        <v>Non</v>
      </c>
      <c r="G181" s="327" t="s">
        <v>2764</v>
      </c>
      <c r="I181" s="192" t="s">
        <v>724</v>
      </c>
      <c r="J181" s="235">
        <v>394467969</v>
      </c>
      <c r="K181" s="192" t="s">
        <v>354</v>
      </c>
    </row>
    <row r="182" spans="3:11" x14ac:dyDescent="0.25">
      <c r="C182" s="192" t="s">
        <v>2344</v>
      </c>
      <c r="D182" s="192" t="s">
        <v>2736</v>
      </c>
      <c r="E182" s="192" t="s">
        <v>2727</v>
      </c>
      <c r="F182" s="192" t="str">
        <f>VLOOKUP(Table10[[#This Row],[Nom du paiement]],[3]dddd!$B:$D,3,0)</f>
        <v>Non</v>
      </c>
      <c r="G182" s="327" t="s">
        <v>2763</v>
      </c>
      <c r="H182" s="335" t="s">
        <v>2772</v>
      </c>
      <c r="I182" s="192" t="s">
        <v>724</v>
      </c>
      <c r="J182" s="235">
        <v>391098023</v>
      </c>
      <c r="K182" s="192" t="s">
        <v>354</v>
      </c>
    </row>
    <row r="183" spans="3:11" x14ac:dyDescent="0.25">
      <c r="C183" s="192" t="s">
        <v>2408</v>
      </c>
      <c r="D183" s="192" t="s">
        <v>2736</v>
      </c>
      <c r="E183" s="192" t="s">
        <v>2697</v>
      </c>
      <c r="F183" s="192" t="str">
        <f>VLOOKUP(Table10[[#This Row],[Nom du paiement]],[3]dddd!$B:$D,3,0)</f>
        <v>Non</v>
      </c>
      <c r="G183" s="327" t="s">
        <v>2764</v>
      </c>
      <c r="I183" s="192" t="s">
        <v>724</v>
      </c>
      <c r="J183" s="235">
        <v>378593333</v>
      </c>
      <c r="K183" s="192" t="s">
        <v>354</v>
      </c>
    </row>
    <row r="184" spans="3:11" ht="15" x14ac:dyDescent="0.25">
      <c r="C184" s="192" t="s">
        <v>2348</v>
      </c>
      <c r="D184" s="192" t="s">
        <v>2736</v>
      </c>
      <c r="E184" s="192" t="s">
        <v>2725</v>
      </c>
      <c r="F184" s="192" t="str">
        <f>VLOOKUP(Table10[[#This Row],[Nom du paiement]],[3]dddd!$B:$D,3,0)</f>
        <v>Non</v>
      </c>
      <c r="G184" s="327" t="s">
        <v>2763</v>
      </c>
      <c r="H184" s="337" t="s">
        <v>2780</v>
      </c>
      <c r="I184" s="192" t="s">
        <v>724</v>
      </c>
      <c r="J184" s="235">
        <v>377220418</v>
      </c>
      <c r="K184" s="192" t="s">
        <v>354</v>
      </c>
    </row>
    <row r="185" spans="3:11" ht="15" x14ac:dyDescent="0.25">
      <c r="C185" s="192" t="s">
        <v>2348</v>
      </c>
      <c r="D185" s="192" t="s">
        <v>2741</v>
      </c>
      <c r="E185" s="192" t="s">
        <v>2710</v>
      </c>
      <c r="F185" s="192" t="str">
        <f>VLOOKUP(Table10[[#This Row],[Nom du paiement]],[3]dddd!$B:$D,3,0)</f>
        <v>Non</v>
      </c>
      <c r="G185" s="327" t="s">
        <v>2763</v>
      </c>
      <c r="H185" s="337" t="s">
        <v>2780</v>
      </c>
      <c r="I185" s="192" t="s">
        <v>724</v>
      </c>
      <c r="J185" s="235">
        <v>357000000</v>
      </c>
      <c r="K185" s="192" t="s">
        <v>354</v>
      </c>
    </row>
    <row r="186" spans="3:11" ht="15.75" x14ac:dyDescent="0.3">
      <c r="C186" s="192" t="s">
        <v>2339</v>
      </c>
      <c r="D186" s="192" t="s">
        <v>2736</v>
      </c>
      <c r="E186" s="192" t="s">
        <v>2753</v>
      </c>
      <c r="F186" s="192" t="str">
        <f>VLOOKUP(Table10[[#This Row],[Nom du paiement]],[3]dddd!$B:$D,3,0)</f>
        <v>Non</v>
      </c>
      <c r="G186" s="327" t="s">
        <v>2763</v>
      </c>
      <c r="H186" s="336" t="s">
        <v>2768</v>
      </c>
      <c r="I186" s="192" t="s">
        <v>724</v>
      </c>
      <c r="J186" s="235">
        <v>355640354</v>
      </c>
      <c r="K186" s="192" t="s">
        <v>354</v>
      </c>
    </row>
    <row r="187" spans="3:11" x14ac:dyDescent="0.25">
      <c r="C187" s="192" t="s">
        <v>2634</v>
      </c>
      <c r="D187" s="192" t="s">
        <v>2736</v>
      </c>
      <c r="E187" s="192" t="s">
        <v>2745</v>
      </c>
      <c r="F187" s="192" t="str">
        <f>VLOOKUP(Table10[[#This Row],[Nom du paiement]],[3]dddd!$B:$D,3,0)</f>
        <v>Non</v>
      </c>
      <c r="G187" s="327" t="s">
        <v>2764</v>
      </c>
      <c r="I187" s="192" t="s">
        <v>724</v>
      </c>
      <c r="J187" s="235">
        <v>353895814</v>
      </c>
      <c r="K187" s="192" t="s">
        <v>354</v>
      </c>
    </row>
    <row r="188" spans="3:11" x14ac:dyDescent="0.25">
      <c r="C188" s="192" t="s">
        <v>2642</v>
      </c>
      <c r="D188" s="192" t="s">
        <v>2736</v>
      </c>
      <c r="E188" s="192" t="s">
        <v>2724</v>
      </c>
      <c r="F188" s="192" t="str">
        <f>VLOOKUP(Table10[[#This Row],[Nom du paiement]],[3]dddd!$B:$D,3,0)</f>
        <v>Non</v>
      </c>
      <c r="G188" s="327" t="s">
        <v>2764</v>
      </c>
      <c r="I188" s="192" t="s">
        <v>724</v>
      </c>
      <c r="J188" s="235">
        <v>346871086</v>
      </c>
      <c r="K188" s="192" t="s">
        <v>354</v>
      </c>
    </row>
    <row r="189" spans="3:11" x14ac:dyDescent="0.25">
      <c r="C189" s="192" t="s">
        <v>2627</v>
      </c>
      <c r="D189" s="192" t="s">
        <v>2736</v>
      </c>
      <c r="E189" s="192" t="s">
        <v>2724</v>
      </c>
      <c r="F189" s="192" t="str">
        <f>VLOOKUP(Table10[[#This Row],[Nom du paiement]],[3]dddd!$B:$D,3,0)</f>
        <v>Non</v>
      </c>
      <c r="G189" s="327" t="s">
        <v>2764</v>
      </c>
      <c r="I189" s="192" t="s">
        <v>724</v>
      </c>
      <c r="J189" s="235">
        <v>346161835</v>
      </c>
      <c r="K189" s="192" t="s">
        <v>354</v>
      </c>
    </row>
    <row r="190" spans="3:11" ht="15.75" x14ac:dyDescent="0.3">
      <c r="C190" s="192" t="s">
        <v>2342</v>
      </c>
      <c r="D190" s="192" t="s">
        <v>2736</v>
      </c>
      <c r="E190" s="192" t="s">
        <v>2727</v>
      </c>
      <c r="F190" s="192" t="str">
        <f>VLOOKUP(Table10[[#This Row],[Nom du paiement]],[3]dddd!$B:$D,3,0)</f>
        <v>Non</v>
      </c>
      <c r="G190" s="327" t="s">
        <v>2763</v>
      </c>
      <c r="H190" s="336" t="s">
        <v>2775</v>
      </c>
      <c r="I190" s="192" t="s">
        <v>724</v>
      </c>
      <c r="J190" s="235">
        <v>343414822</v>
      </c>
      <c r="K190" s="192" t="s">
        <v>354</v>
      </c>
    </row>
    <row r="191" spans="3:11" ht="15.75" x14ac:dyDescent="0.3">
      <c r="C191" s="192" t="s">
        <v>2342</v>
      </c>
      <c r="D191" s="192" t="s">
        <v>2736</v>
      </c>
      <c r="E191" s="192" t="s">
        <v>2750</v>
      </c>
      <c r="F191" s="192" t="str">
        <f>VLOOKUP(Table10[[#This Row],[Nom du paiement]],[3]dddd!$B:$D,3,0)</f>
        <v>Non</v>
      </c>
      <c r="G191" s="327" t="s">
        <v>2763</v>
      </c>
      <c r="H191" s="336" t="s">
        <v>2775</v>
      </c>
      <c r="I191" s="192" t="s">
        <v>724</v>
      </c>
      <c r="J191" s="235">
        <v>342636733</v>
      </c>
      <c r="K191" s="192" t="s">
        <v>354</v>
      </c>
    </row>
    <row r="192" spans="3:11" x14ac:dyDescent="0.25">
      <c r="C192" s="192" t="s">
        <v>2641</v>
      </c>
      <c r="D192" s="192" t="s">
        <v>2736</v>
      </c>
      <c r="E192" s="192" t="s">
        <v>2697</v>
      </c>
      <c r="F192" s="192" t="str">
        <f>VLOOKUP(Table10[[#This Row],[Nom du paiement]],[3]dddd!$B:$D,3,0)</f>
        <v>Non</v>
      </c>
      <c r="G192" s="327" t="s">
        <v>2764</v>
      </c>
      <c r="I192" s="192" t="s">
        <v>724</v>
      </c>
      <c r="J192" s="235">
        <v>341596474</v>
      </c>
      <c r="K192" s="192" t="s">
        <v>354</v>
      </c>
    </row>
    <row r="193" spans="3:11" ht="15.75" x14ac:dyDescent="0.3">
      <c r="C193" s="192" t="s">
        <v>2340</v>
      </c>
      <c r="D193" s="192" t="s">
        <v>2736</v>
      </c>
      <c r="E193" s="192" t="s">
        <v>2751</v>
      </c>
      <c r="F193" s="192" t="str">
        <f>VLOOKUP(Table10[[#This Row],[Nom du paiement]],[3]dddd!$B:$D,3,0)</f>
        <v>Oui</v>
      </c>
      <c r="G193" s="327" t="s">
        <v>2763</v>
      </c>
      <c r="H193" s="336" t="s">
        <v>2776</v>
      </c>
      <c r="I193" s="192" t="s">
        <v>724</v>
      </c>
      <c r="J193" s="235">
        <v>328276120</v>
      </c>
      <c r="K193" s="192" t="s">
        <v>354</v>
      </c>
    </row>
    <row r="194" spans="3:11" ht="15" x14ac:dyDescent="0.25">
      <c r="C194" s="192" t="s">
        <v>2348</v>
      </c>
      <c r="D194" s="192" t="s">
        <v>2736</v>
      </c>
      <c r="E194" s="192" t="s">
        <v>2728</v>
      </c>
      <c r="F194" s="192" t="str">
        <f>VLOOKUP(Table10[[#This Row],[Nom du paiement]],[3]dddd!$B:$D,3,0)</f>
        <v>Non</v>
      </c>
      <c r="G194" s="327" t="s">
        <v>2763</v>
      </c>
      <c r="H194" s="337" t="s">
        <v>2780</v>
      </c>
      <c r="I194" s="192" t="s">
        <v>724</v>
      </c>
      <c r="J194" s="235">
        <v>319853289</v>
      </c>
      <c r="K194" s="192" t="s">
        <v>354</v>
      </c>
    </row>
    <row r="195" spans="3:11" x14ac:dyDescent="0.25">
      <c r="C195" s="192" t="s">
        <v>2634</v>
      </c>
      <c r="D195" s="192" t="s">
        <v>2736</v>
      </c>
      <c r="E195" s="192" t="s">
        <v>2725</v>
      </c>
      <c r="F195" s="192" t="str">
        <f>VLOOKUP(Table10[[#This Row],[Nom du paiement]],[3]dddd!$B:$D,3,0)</f>
        <v>Non</v>
      </c>
      <c r="G195" s="327" t="s">
        <v>2764</v>
      </c>
      <c r="I195" s="192" t="s">
        <v>724</v>
      </c>
      <c r="J195" s="235">
        <v>318311517</v>
      </c>
      <c r="K195" s="192" t="s">
        <v>354</v>
      </c>
    </row>
    <row r="196" spans="3:11" x14ac:dyDescent="0.25">
      <c r="C196" s="192" t="s">
        <v>2629</v>
      </c>
      <c r="D196" s="192" t="s">
        <v>2736</v>
      </c>
      <c r="E196" s="192" t="s">
        <v>2724</v>
      </c>
      <c r="F196" s="192" t="str">
        <f>VLOOKUP(Table10[[#This Row],[Nom du paiement]],[3]dddd!$B:$D,3,0)</f>
        <v>Non</v>
      </c>
      <c r="G196" s="327" t="s">
        <v>2764</v>
      </c>
      <c r="I196" s="192" t="s">
        <v>724</v>
      </c>
      <c r="J196" s="235">
        <v>317106100</v>
      </c>
      <c r="K196" s="192" t="s">
        <v>354</v>
      </c>
    </row>
    <row r="197" spans="3:11" x14ac:dyDescent="0.25">
      <c r="C197" s="192" t="s">
        <v>2634</v>
      </c>
      <c r="D197" s="192" t="s">
        <v>2736</v>
      </c>
      <c r="E197" s="192" t="s">
        <v>2727</v>
      </c>
      <c r="F197" s="192" t="str">
        <f>VLOOKUP(Table10[[#This Row],[Nom du paiement]],[3]dddd!$B:$D,3,0)</f>
        <v>Non</v>
      </c>
      <c r="G197" s="327" t="s">
        <v>2764</v>
      </c>
      <c r="I197" s="192" t="s">
        <v>724</v>
      </c>
      <c r="J197" s="235">
        <v>310259016</v>
      </c>
      <c r="K197" s="192" t="s">
        <v>354</v>
      </c>
    </row>
    <row r="198" spans="3:11" x14ac:dyDescent="0.25">
      <c r="C198" s="192" t="s">
        <v>2349</v>
      </c>
      <c r="D198" s="192" t="s">
        <v>2737</v>
      </c>
      <c r="E198" s="192" t="s">
        <v>2748</v>
      </c>
      <c r="F198" s="192" t="str">
        <f>VLOOKUP(Table10[[#This Row],[Nom du paiement]],[3]dddd!$B:$D,3,0)</f>
        <v>Oui</v>
      </c>
      <c r="G198" s="327" t="s">
        <v>2763</v>
      </c>
      <c r="H198" s="335" t="s">
        <v>2779</v>
      </c>
      <c r="I198" s="192" t="s">
        <v>724</v>
      </c>
      <c r="J198" s="235">
        <v>308800000</v>
      </c>
      <c r="K198" s="192" t="s">
        <v>354</v>
      </c>
    </row>
    <row r="199" spans="3:11" x14ac:dyDescent="0.25">
      <c r="C199" s="192" t="s">
        <v>2655</v>
      </c>
      <c r="D199" s="192" t="s">
        <v>2735</v>
      </c>
      <c r="E199" s="192" t="s">
        <v>2690</v>
      </c>
      <c r="F199" s="192" t="str">
        <f>VLOOKUP(Table10[[#This Row],[Nom du paiement]],[3]dddd!$B:$D,3,0)</f>
        <v>Non</v>
      </c>
      <c r="G199" s="327" t="s">
        <v>2764</v>
      </c>
      <c r="I199" s="192" t="s">
        <v>724</v>
      </c>
      <c r="J199" s="235">
        <v>304911406</v>
      </c>
      <c r="K199" s="192" t="s">
        <v>354</v>
      </c>
    </row>
    <row r="200" spans="3:11" x14ac:dyDescent="0.25">
      <c r="C200" s="192" t="s">
        <v>2632</v>
      </c>
      <c r="D200" s="192" t="s">
        <v>2736</v>
      </c>
      <c r="E200" s="192" t="s">
        <v>2725</v>
      </c>
      <c r="F200" s="192" t="str">
        <f>VLOOKUP(Table10[[#This Row],[Nom du paiement]],[3]dddd!$B:$D,3,0)</f>
        <v>Non</v>
      </c>
      <c r="G200" s="327" t="s">
        <v>2764</v>
      </c>
      <c r="I200" s="192" t="s">
        <v>724</v>
      </c>
      <c r="J200" s="235">
        <v>303370005</v>
      </c>
      <c r="K200" s="192" t="s">
        <v>354</v>
      </c>
    </row>
    <row r="201" spans="3:11" x14ac:dyDescent="0.25">
      <c r="C201" s="192" t="s">
        <v>2628</v>
      </c>
      <c r="D201" s="192" t="s">
        <v>2736</v>
      </c>
      <c r="E201" s="192" t="s">
        <v>2725</v>
      </c>
      <c r="F201" s="192" t="str">
        <f>VLOOKUP(Table10[[#This Row],[Nom du paiement]],[3]dddd!$B:$D,3,0)</f>
        <v>Non</v>
      </c>
      <c r="G201" s="327" t="s">
        <v>2764</v>
      </c>
      <c r="I201" s="192" t="s">
        <v>724</v>
      </c>
      <c r="J201" s="235">
        <v>291727194</v>
      </c>
      <c r="K201" s="192" t="s">
        <v>354</v>
      </c>
    </row>
    <row r="202" spans="3:11" ht="15.75" x14ac:dyDescent="0.3">
      <c r="C202" s="192" t="s">
        <v>2346</v>
      </c>
      <c r="D202" s="192" t="s">
        <v>2737</v>
      </c>
      <c r="E202" s="192" t="s">
        <v>2748</v>
      </c>
      <c r="F202" s="192" t="str">
        <f>VLOOKUP(Table10[[#This Row],[Nom du paiement]],[3]dddd!$B:$D,3,0)</f>
        <v>Oui</v>
      </c>
      <c r="G202" s="327" t="s">
        <v>2763</v>
      </c>
      <c r="H202" s="336" t="s">
        <v>2766</v>
      </c>
      <c r="I202" s="192" t="s">
        <v>724</v>
      </c>
      <c r="J202" s="235">
        <v>290600000</v>
      </c>
      <c r="K202" s="192" t="s">
        <v>354</v>
      </c>
    </row>
    <row r="203" spans="3:11" ht="15.75" x14ac:dyDescent="0.3">
      <c r="C203" s="192" t="s">
        <v>2345</v>
      </c>
      <c r="D203" s="192" t="s">
        <v>2737</v>
      </c>
      <c r="E203" s="192" t="s">
        <v>2748</v>
      </c>
      <c r="F203" s="192" t="str">
        <f>VLOOKUP(Table10[[#This Row],[Nom du paiement]],[3]dddd!$B:$D,3,0)</f>
        <v>Oui</v>
      </c>
      <c r="G203" s="327" t="s">
        <v>2763</v>
      </c>
      <c r="H203" s="336" t="s">
        <v>2769</v>
      </c>
      <c r="I203" s="192" t="s">
        <v>724</v>
      </c>
      <c r="J203" s="235">
        <v>288700000</v>
      </c>
      <c r="K203" s="192" t="s">
        <v>354</v>
      </c>
    </row>
    <row r="204" spans="3:11" x14ac:dyDescent="0.25">
      <c r="C204" s="192" t="s">
        <v>2654</v>
      </c>
      <c r="D204" s="192" t="s">
        <v>2736</v>
      </c>
      <c r="E204" s="192" t="s">
        <v>2724</v>
      </c>
      <c r="F204" s="192" t="str">
        <f>VLOOKUP(Table10[[#This Row],[Nom du paiement]],[3]dddd!$B:$D,3,0)</f>
        <v>Non</v>
      </c>
      <c r="G204" s="327" t="s">
        <v>2764</v>
      </c>
      <c r="I204" s="192" t="s">
        <v>724</v>
      </c>
      <c r="J204" s="235">
        <v>287749690</v>
      </c>
      <c r="K204" s="192" t="s">
        <v>354</v>
      </c>
    </row>
    <row r="205" spans="3:11" x14ac:dyDescent="0.25">
      <c r="C205" s="192" t="s">
        <v>2639</v>
      </c>
      <c r="D205" s="192" t="s">
        <v>2736</v>
      </c>
      <c r="E205" s="192" t="s">
        <v>2693</v>
      </c>
      <c r="F205" s="192" t="str">
        <f>VLOOKUP(Table10[[#This Row],[Nom du paiement]],[3]dddd!$B:$D,3,0)</f>
        <v>Non</v>
      </c>
      <c r="G205" s="327" t="s">
        <v>2764</v>
      </c>
      <c r="I205" s="192" t="s">
        <v>724</v>
      </c>
      <c r="J205" s="235">
        <v>280698698</v>
      </c>
      <c r="K205" s="192" t="s">
        <v>354</v>
      </c>
    </row>
    <row r="206" spans="3:11" x14ac:dyDescent="0.25">
      <c r="C206" s="192" t="s">
        <v>2639</v>
      </c>
      <c r="D206" s="192" t="s">
        <v>2736</v>
      </c>
      <c r="E206" s="192" t="s">
        <v>2744</v>
      </c>
      <c r="F206" s="192" t="str">
        <f>VLOOKUP(Table10[[#This Row],[Nom du paiement]],[3]dddd!$B:$D,3,0)</f>
        <v>Non</v>
      </c>
      <c r="G206" s="327" t="s">
        <v>2764</v>
      </c>
      <c r="I206" s="192" t="s">
        <v>724</v>
      </c>
      <c r="J206" s="235">
        <v>274526176</v>
      </c>
      <c r="K206" s="192" t="s">
        <v>354</v>
      </c>
    </row>
    <row r="207" spans="3:11" ht="15.75" x14ac:dyDescent="0.3">
      <c r="C207" s="192" t="s">
        <v>2346</v>
      </c>
      <c r="D207" s="192" t="s">
        <v>2737</v>
      </c>
      <c r="E207" s="192" t="s">
        <v>2704</v>
      </c>
      <c r="F207" s="192" t="str">
        <f>VLOOKUP(Table10[[#This Row],[Nom du paiement]],[3]dddd!$B:$D,3,0)</f>
        <v>Oui</v>
      </c>
      <c r="G207" s="327" t="s">
        <v>2763</v>
      </c>
      <c r="H207" s="336" t="s">
        <v>2766</v>
      </c>
      <c r="I207" s="192" t="s">
        <v>724</v>
      </c>
      <c r="J207" s="235">
        <v>273963752</v>
      </c>
      <c r="K207" s="192" t="s">
        <v>354</v>
      </c>
    </row>
    <row r="208" spans="3:11" x14ac:dyDescent="0.25">
      <c r="C208" s="192" t="s">
        <v>2341</v>
      </c>
      <c r="D208" s="192" t="s">
        <v>2739</v>
      </c>
      <c r="E208" s="192" t="s">
        <v>2749</v>
      </c>
      <c r="F208" s="192" t="str">
        <f>VLOOKUP(Table10[[#This Row],[Nom du paiement]],[3]dddd!$B:$D,3,0)</f>
        <v>Non</v>
      </c>
      <c r="G208" s="327" t="s">
        <v>2763</v>
      </c>
      <c r="H208" s="335" t="s">
        <v>2774</v>
      </c>
      <c r="I208" s="192" t="s">
        <v>724</v>
      </c>
      <c r="J208" s="235">
        <v>273559500</v>
      </c>
      <c r="K208" s="192" t="s">
        <v>354</v>
      </c>
    </row>
    <row r="209" spans="3:11" x14ac:dyDescent="0.25">
      <c r="C209" s="192" t="s">
        <v>2650</v>
      </c>
      <c r="D209" s="192" t="s">
        <v>2736</v>
      </c>
      <c r="E209" s="192" t="s">
        <v>2744</v>
      </c>
      <c r="F209" s="192" t="str">
        <f>VLOOKUP(Table10[[#This Row],[Nom du paiement]],[3]dddd!$B:$D,3,0)</f>
        <v>Non</v>
      </c>
      <c r="G209" s="327" t="s">
        <v>2764</v>
      </c>
      <c r="I209" s="192" t="s">
        <v>724</v>
      </c>
      <c r="J209" s="235">
        <v>268054620</v>
      </c>
      <c r="K209" s="192" t="s">
        <v>354</v>
      </c>
    </row>
    <row r="210" spans="3:11" x14ac:dyDescent="0.25">
      <c r="C210" s="192" t="s">
        <v>2341</v>
      </c>
      <c r="D210" s="192" t="s">
        <v>2737</v>
      </c>
      <c r="E210" s="192" t="s">
        <v>2748</v>
      </c>
      <c r="F210" s="192" t="str">
        <f>VLOOKUP(Table10[[#This Row],[Nom du paiement]],[3]dddd!$B:$D,3,0)</f>
        <v>Oui</v>
      </c>
      <c r="G210" s="327" t="s">
        <v>2763</v>
      </c>
      <c r="H210" s="335" t="s">
        <v>2774</v>
      </c>
      <c r="I210" s="192" t="s">
        <v>724</v>
      </c>
      <c r="J210" s="235">
        <v>258900000</v>
      </c>
      <c r="K210" s="192" t="s">
        <v>354</v>
      </c>
    </row>
    <row r="211" spans="3:11" x14ac:dyDescent="0.25">
      <c r="C211" s="192" t="s">
        <v>2632</v>
      </c>
      <c r="D211" s="192" t="s">
        <v>2736</v>
      </c>
      <c r="E211" s="192" t="s">
        <v>2745</v>
      </c>
      <c r="F211" s="192" t="str">
        <f>VLOOKUP(Table10[[#This Row],[Nom du paiement]],[3]dddd!$B:$D,3,0)</f>
        <v>Non</v>
      </c>
      <c r="G211" s="327" t="s">
        <v>2764</v>
      </c>
      <c r="I211" s="192" t="s">
        <v>724</v>
      </c>
      <c r="J211" s="235">
        <v>250000000</v>
      </c>
      <c r="K211" s="192" t="s">
        <v>354</v>
      </c>
    </row>
    <row r="212" spans="3:11" ht="15.75" x14ac:dyDescent="0.3">
      <c r="C212" s="192" t="s">
        <v>2346</v>
      </c>
      <c r="D212" s="192" t="s">
        <v>2736</v>
      </c>
      <c r="E212" s="192" t="s">
        <v>2701</v>
      </c>
      <c r="F212" s="192" t="str">
        <f>VLOOKUP(Table10[[#This Row],[Nom du paiement]],[3]dddd!$B:$D,3,0)</f>
        <v>Non</v>
      </c>
      <c r="G212" s="327" t="s">
        <v>2763</v>
      </c>
      <c r="H212" s="336" t="s">
        <v>2766</v>
      </c>
      <c r="I212" s="192" t="s">
        <v>724</v>
      </c>
      <c r="J212" s="235">
        <v>248677197</v>
      </c>
      <c r="K212" s="192" t="s">
        <v>354</v>
      </c>
    </row>
    <row r="213" spans="3:11" x14ac:dyDescent="0.25">
      <c r="C213" s="192" t="s">
        <v>2349</v>
      </c>
      <c r="D213" s="192" t="s">
        <v>2736</v>
      </c>
      <c r="E213" s="192" t="s">
        <v>2701</v>
      </c>
      <c r="F213" s="192" t="str">
        <f>VLOOKUP(Table10[[#This Row],[Nom du paiement]],[3]dddd!$B:$D,3,0)</f>
        <v>Non</v>
      </c>
      <c r="G213" s="327" t="s">
        <v>2763</v>
      </c>
      <c r="H213" s="335" t="s">
        <v>2779</v>
      </c>
      <c r="I213" s="192" t="s">
        <v>724</v>
      </c>
      <c r="J213" s="235">
        <v>248327969</v>
      </c>
      <c r="K213" s="192" t="s">
        <v>354</v>
      </c>
    </row>
    <row r="214" spans="3:11" ht="15.75" x14ac:dyDescent="0.3">
      <c r="C214" s="192" t="s">
        <v>2339</v>
      </c>
      <c r="D214" s="192" t="s">
        <v>2736</v>
      </c>
      <c r="E214" s="192" t="s">
        <v>2752</v>
      </c>
      <c r="F214" s="192" t="str">
        <f>VLOOKUP(Table10[[#This Row],[Nom du paiement]],[3]dddd!$B:$D,3,0)</f>
        <v>Non</v>
      </c>
      <c r="G214" s="327" t="s">
        <v>2763</v>
      </c>
      <c r="H214" s="336" t="s">
        <v>2768</v>
      </c>
      <c r="I214" s="192" t="s">
        <v>724</v>
      </c>
      <c r="J214" s="235">
        <v>246952019</v>
      </c>
      <c r="K214" s="192" t="s">
        <v>354</v>
      </c>
    </row>
    <row r="215" spans="3:11" ht="15" x14ac:dyDescent="0.25">
      <c r="C215" s="192" t="s">
        <v>2347</v>
      </c>
      <c r="D215" s="192" t="s">
        <v>2740</v>
      </c>
      <c r="E215" s="192" t="s">
        <v>2706</v>
      </c>
      <c r="F215" s="192" t="str">
        <f>VLOOKUP(Table10[[#This Row],[Nom du paiement]],[3]dddd!$B:$D,3,0)</f>
        <v>Non</v>
      </c>
      <c r="G215" s="327" t="s">
        <v>2763</v>
      </c>
      <c r="H215" s="338" t="s">
        <v>2778</v>
      </c>
      <c r="I215" s="192" t="s">
        <v>724</v>
      </c>
      <c r="J215" s="235">
        <v>243957000</v>
      </c>
      <c r="K215" s="192" t="s">
        <v>354</v>
      </c>
    </row>
    <row r="216" spans="3:11" x14ac:dyDescent="0.25">
      <c r="C216" s="192" t="s">
        <v>2632</v>
      </c>
      <c r="D216" s="192" t="s">
        <v>2736</v>
      </c>
      <c r="E216" s="192" t="s">
        <v>2754</v>
      </c>
      <c r="F216" s="192" t="str">
        <f>VLOOKUP(Table10[[#This Row],[Nom du paiement]],[3]dddd!$B:$D,3,0)</f>
        <v>Non</v>
      </c>
      <c r="G216" s="327" t="s">
        <v>2764</v>
      </c>
      <c r="I216" s="192" t="s">
        <v>724</v>
      </c>
      <c r="J216" s="235">
        <v>243559525</v>
      </c>
      <c r="K216" s="192" t="s">
        <v>354</v>
      </c>
    </row>
    <row r="217" spans="3:11" x14ac:dyDescent="0.25">
      <c r="C217" s="192" t="s">
        <v>2646</v>
      </c>
      <c r="D217" s="192" t="s">
        <v>2736</v>
      </c>
      <c r="E217" s="192" t="s">
        <v>2724</v>
      </c>
      <c r="F217" s="192" t="str">
        <f>VLOOKUP(Table10[[#This Row],[Nom du paiement]],[3]dddd!$B:$D,3,0)</f>
        <v>Non</v>
      </c>
      <c r="G217" s="327" t="s">
        <v>2764</v>
      </c>
      <c r="I217" s="192" t="s">
        <v>724</v>
      </c>
      <c r="J217" s="235">
        <v>241806431</v>
      </c>
      <c r="K217" s="192" t="s">
        <v>354</v>
      </c>
    </row>
    <row r="218" spans="3:11" x14ac:dyDescent="0.25">
      <c r="C218" s="192" t="s">
        <v>2499</v>
      </c>
      <c r="D218" s="192" t="s">
        <v>2737</v>
      </c>
      <c r="E218" s="192" t="s">
        <v>2748</v>
      </c>
      <c r="F218" s="192" t="str">
        <f>VLOOKUP(Table10[[#This Row],[Nom du paiement]],[3]dddd!$B:$D,3,0)</f>
        <v>Oui</v>
      </c>
      <c r="G218" s="327" t="s">
        <v>2763</v>
      </c>
      <c r="I218" s="192" t="s">
        <v>724</v>
      </c>
      <c r="J218" s="235">
        <v>237738082</v>
      </c>
      <c r="K218" s="192" t="s">
        <v>354</v>
      </c>
    </row>
    <row r="219" spans="3:11" ht="15" x14ac:dyDescent="0.25">
      <c r="C219" s="192" t="s">
        <v>2347</v>
      </c>
      <c r="D219" s="192" t="s">
        <v>2736</v>
      </c>
      <c r="E219" s="192" t="s">
        <v>2750</v>
      </c>
      <c r="F219" s="192" t="str">
        <f>VLOOKUP(Table10[[#This Row],[Nom du paiement]],[3]dddd!$B:$D,3,0)</f>
        <v>Non</v>
      </c>
      <c r="G219" s="327" t="s">
        <v>2763</v>
      </c>
      <c r="H219" s="338" t="s">
        <v>2778</v>
      </c>
      <c r="I219" s="192" t="s">
        <v>724</v>
      </c>
      <c r="J219" s="235">
        <v>235644654</v>
      </c>
      <c r="K219" s="192" t="s">
        <v>354</v>
      </c>
    </row>
    <row r="220" spans="3:11" x14ac:dyDescent="0.25">
      <c r="C220" s="192" t="s">
        <v>2630</v>
      </c>
      <c r="D220" s="192" t="s">
        <v>2736</v>
      </c>
      <c r="E220" s="192" t="s">
        <v>2724</v>
      </c>
      <c r="F220" s="192" t="str">
        <f>VLOOKUP(Table10[[#This Row],[Nom du paiement]],[3]dddd!$B:$D,3,0)</f>
        <v>Non</v>
      </c>
      <c r="G220" s="327" t="s">
        <v>2764</v>
      </c>
      <c r="I220" s="192" t="s">
        <v>724</v>
      </c>
      <c r="J220" s="235">
        <v>233572825</v>
      </c>
      <c r="K220" s="192" t="s">
        <v>354</v>
      </c>
    </row>
    <row r="221" spans="3:11" ht="15" x14ac:dyDescent="0.25">
      <c r="C221" s="192" t="s">
        <v>2347</v>
      </c>
      <c r="D221" s="192" t="s">
        <v>2737</v>
      </c>
      <c r="E221" s="192" t="s">
        <v>2748</v>
      </c>
      <c r="F221" s="192" t="str">
        <f>VLOOKUP(Table10[[#This Row],[Nom du paiement]],[3]dddd!$B:$D,3,0)</f>
        <v>Oui</v>
      </c>
      <c r="G221" s="327" t="s">
        <v>2763</v>
      </c>
      <c r="H221" s="338" t="s">
        <v>2778</v>
      </c>
      <c r="I221" s="192" t="s">
        <v>724</v>
      </c>
      <c r="J221" s="235">
        <v>229000000</v>
      </c>
      <c r="K221" s="192" t="s">
        <v>354</v>
      </c>
    </row>
    <row r="222" spans="3:11" x14ac:dyDescent="0.25">
      <c r="C222" s="192" t="s">
        <v>2344</v>
      </c>
      <c r="D222" s="192" t="s">
        <v>2736</v>
      </c>
      <c r="E222" s="192" t="s">
        <v>2725</v>
      </c>
      <c r="F222" s="192" t="str">
        <f>VLOOKUP(Table10[[#This Row],[Nom du paiement]],[3]dddd!$B:$D,3,0)</f>
        <v>Non</v>
      </c>
      <c r="G222" s="327" t="s">
        <v>2763</v>
      </c>
      <c r="H222" s="335" t="s">
        <v>2772</v>
      </c>
      <c r="I222" s="192" t="s">
        <v>724</v>
      </c>
      <c r="J222" s="235">
        <v>228339962</v>
      </c>
      <c r="K222" s="192" t="s">
        <v>354</v>
      </c>
    </row>
    <row r="223" spans="3:11" x14ac:dyDescent="0.25">
      <c r="C223" s="192" t="s">
        <v>2641</v>
      </c>
      <c r="D223" s="192" t="s">
        <v>2736</v>
      </c>
      <c r="E223" s="192" t="s">
        <v>2725</v>
      </c>
      <c r="F223" s="192" t="str">
        <f>VLOOKUP(Table10[[#This Row],[Nom du paiement]],[3]dddd!$B:$D,3,0)</f>
        <v>Non</v>
      </c>
      <c r="G223" s="327" t="s">
        <v>2764</v>
      </c>
      <c r="I223" s="192" t="s">
        <v>724</v>
      </c>
      <c r="J223" s="235">
        <v>217533558</v>
      </c>
      <c r="K223" s="192" t="s">
        <v>354</v>
      </c>
    </row>
    <row r="224" spans="3:11" x14ac:dyDescent="0.25">
      <c r="C224" s="192" t="s">
        <v>2658</v>
      </c>
      <c r="D224" s="192" t="s">
        <v>2735</v>
      </c>
      <c r="E224" s="192" t="s">
        <v>2690</v>
      </c>
      <c r="F224" s="192" t="str">
        <f>VLOOKUP(Table10[[#This Row],[Nom du paiement]],[3]dddd!$B:$D,3,0)</f>
        <v>Non</v>
      </c>
      <c r="G224" s="327" t="s">
        <v>2764</v>
      </c>
      <c r="I224" s="192" t="s">
        <v>724</v>
      </c>
      <c r="J224" s="235">
        <v>217526999</v>
      </c>
      <c r="K224" s="192" t="s">
        <v>354</v>
      </c>
    </row>
    <row r="225" spans="3:11" x14ac:dyDescent="0.25">
      <c r="C225" s="192" t="s">
        <v>2646</v>
      </c>
      <c r="D225" s="192" t="s">
        <v>2736</v>
      </c>
      <c r="E225" s="192" t="s">
        <v>2693</v>
      </c>
      <c r="F225" s="192" t="str">
        <f>VLOOKUP(Table10[[#This Row],[Nom du paiement]],[3]dddd!$B:$D,3,0)</f>
        <v>Non</v>
      </c>
      <c r="G225" s="327" t="s">
        <v>2764</v>
      </c>
      <c r="I225" s="192" t="s">
        <v>724</v>
      </c>
      <c r="J225" s="235">
        <v>214512570</v>
      </c>
      <c r="K225" s="192" t="s">
        <v>354</v>
      </c>
    </row>
    <row r="226" spans="3:11" ht="15.75" x14ac:dyDescent="0.3">
      <c r="C226" s="192" t="s">
        <v>2342</v>
      </c>
      <c r="D226" s="192" t="s">
        <v>2739</v>
      </c>
      <c r="E226" s="192" t="s">
        <v>2749</v>
      </c>
      <c r="F226" s="192" t="str">
        <f>VLOOKUP(Table10[[#This Row],[Nom du paiement]],[3]dddd!$B:$D,3,0)</f>
        <v>Non</v>
      </c>
      <c r="G226" s="327" t="s">
        <v>2763</v>
      </c>
      <c r="H226" s="336" t="s">
        <v>2775</v>
      </c>
      <c r="I226" s="192" t="s">
        <v>724</v>
      </c>
      <c r="J226" s="235">
        <v>212629716</v>
      </c>
      <c r="K226" s="192" t="s">
        <v>354</v>
      </c>
    </row>
    <row r="227" spans="3:11" ht="15.75" x14ac:dyDescent="0.3">
      <c r="C227" s="192" t="s">
        <v>2345</v>
      </c>
      <c r="D227" s="192" t="s">
        <v>2740</v>
      </c>
      <c r="E227" s="192" t="s">
        <v>2755</v>
      </c>
      <c r="F227" s="192" t="str">
        <f>VLOOKUP(Table10[[#This Row],[Nom du paiement]],[3]dddd!$B:$D,3,0)</f>
        <v>Non</v>
      </c>
      <c r="G227" s="327" t="s">
        <v>2763</v>
      </c>
      <c r="H227" s="336" t="s">
        <v>2769</v>
      </c>
      <c r="I227" s="192" t="s">
        <v>724</v>
      </c>
      <c r="J227" s="235">
        <v>210507735</v>
      </c>
      <c r="K227" s="192" t="s">
        <v>354</v>
      </c>
    </row>
    <row r="228" spans="3:11" x14ac:dyDescent="0.25">
      <c r="C228" s="192" t="s">
        <v>2653</v>
      </c>
      <c r="D228" s="192" t="s">
        <v>2736</v>
      </c>
      <c r="E228" s="192" t="s">
        <v>2744</v>
      </c>
      <c r="F228" s="192" t="str">
        <f>VLOOKUP(Table10[[#This Row],[Nom du paiement]],[3]dddd!$B:$D,3,0)</f>
        <v>Non</v>
      </c>
      <c r="G228" s="327" t="s">
        <v>2764</v>
      </c>
      <c r="I228" s="192" t="s">
        <v>724</v>
      </c>
      <c r="J228" s="235">
        <v>208812654</v>
      </c>
      <c r="K228" s="192" t="s">
        <v>354</v>
      </c>
    </row>
    <row r="229" spans="3:11" x14ac:dyDescent="0.25">
      <c r="C229" s="192" t="s">
        <v>2627</v>
      </c>
      <c r="D229" s="192" t="s">
        <v>2736</v>
      </c>
      <c r="E229" s="192" t="s">
        <v>2725</v>
      </c>
      <c r="F229" s="192" t="str">
        <f>VLOOKUP(Table10[[#This Row],[Nom du paiement]],[3]dddd!$B:$D,3,0)</f>
        <v>Non</v>
      </c>
      <c r="G229" s="327" t="s">
        <v>2764</v>
      </c>
      <c r="I229" s="192" t="s">
        <v>724</v>
      </c>
      <c r="J229" s="235">
        <v>208694250</v>
      </c>
      <c r="K229" s="192" t="s">
        <v>354</v>
      </c>
    </row>
    <row r="230" spans="3:11" x14ac:dyDescent="0.25">
      <c r="C230" s="192" t="s">
        <v>2635</v>
      </c>
      <c r="D230" s="192" t="s">
        <v>2736</v>
      </c>
      <c r="E230" s="192" t="s">
        <v>2697</v>
      </c>
      <c r="F230" s="192" t="str">
        <f>VLOOKUP(Table10[[#This Row],[Nom du paiement]],[3]dddd!$B:$D,3,0)</f>
        <v>Non</v>
      </c>
      <c r="G230" s="327" t="s">
        <v>2764</v>
      </c>
      <c r="I230" s="192" t="s">
        <v>724</v>
      </c>
      <c r="J230" s="235">
        <v>202231779</v>
      </c>
      <c r="K230" s="192" t="s">
        <v>354</v>
      </c>
    </row>
    <row r="231" spans="3:11" ht="15" x14ac:dyDescent="0.25">
      <c r="C231" s="192" t="s">
        <v>2343</v>
      </c>
      <c r="D231" s="192" t="s">
        <v>2740</v>
      </c>
      <c r="E231" s="192" t="s">
        <v>2755</v>
      </c>
      <c r="F231" s="192" t="str">
        <f>VLOOKUP(Table10[[#This Row],[Nom du paiement]],[3]dddd!$B:$D,3,0)</f>
        <v>Non</v>
      </c>
      <c r="G231" s="327" t="s">
        <v>2763</v>
      </c>
      <c r="H231" s="337" t="s">
        <v>2777</v>
      </c>
      <c r="I231" s="192" t="s">
        <v>724</v>
      </c>
      <c r="J231" s="235">
        <v>197973573</v>
      </c>
      <c r="K231" s="192" t="s">
        <v>354</v>
      </c>
    </row>
    <row r="232" spans="3:11" x14ac:dyDescent="0.25">
      <c r="C232" s="192" t="s">
        <v>2542</v>
      </c>
      <c r="D232" s="192" t="s">
        <v>2737</v>
      </c>
      <c r="E232" s="192" t="s">
        <v>2691</v>
      </c>
      <c r="F232" s="192" t="str">
        <f>VLOOKUP(Table10[[#This Row],[Nom du paiement]],[3]dddd!$B:$D,3,0)</f>
        <v>Oui</v>
      </c>
      <c r="G232" s="327" t="s">
        <v>2764</v>
      </c>
      <c r="I232" s="192" t="s">
        <v>724</v>
      </c>
      <c r="J232" s="235">
        <v>197937374</v>
      </c>
      <c r="K232" s="192" t="s">
        <v>354</v>
      </c>
    </row>
    <row r="233" spans="3:11" x14ac:dyDescent="0.25">
      <c r="C233" s="192" t="s">
        <v>2628</v>
      </c>
      <c r="D233" s="192" t="s">
        <v>2736</v>
      </c>
      <c r="E233" s="192" t="s">
        <v>2701</v>
      </c>
      <c r="F233" s="192" t="str">
        <f>VLOOKUP(Table10[[#This Row],[Nom du paiement]],[3]dddd!$B:$D,3,0)</f>
        <v>Non</v>
      </c>
      <c r="G233" s="327" t="s">
        <v>2764</v>
      </c>
      <c r="I233" s="192" t="s">
        <v>724</v>
      </c>
      <c r="J233" s="235">
        <v>195785685</v>
      </c>
      <c r="K233" s="192" t="s">
        <v>354</v>
      </c>
    </row>
    <row r="234" spans="3:11" ht="15.75" x14ac:dyDescent="0.3">
      <c r="C234" s="192" t="s">
        <v>2346</v>
      </c>
      <c r="D234" s="192" t="s">
        <v>2736</v>
      </c>
      <c r="E234" s="192" t="s">
        <v>2728</v>
      </c>
      <c r="F234" s="192" t="str">
        <f>VLOOKUP(Table10[[#This Row],[Nom du paiement]],[3]dddd!$B:$D,3,0)</f>
        <v>Non</v>
      </c>
      <c r="G234" s="327" t="s">
        <v>2763</v>
      </c>
      <c r="H234" s="336" t="s">
        <v>2766</v>
      </c>
      <c r="I234" s="192" t="s">
        <v>724</v>
      </c>
      <c r="J234" s="235">
        <v>195643105</v>
      </c>
      <c r="K234" s="192" t="s">
        <v>354</v>
      </c>
    </row>
    <row r="235" spans="3:11" x14ac:dyDescent="0.25">
      <c r="C235" s="192" t="s">
        <v>2642</v>
      </c>
      <c r="D235" s="192" t="s">
        <v>2736</v>
      </c>
      <c r="E235" s="192" t="s">
        <v>2693</v>
      </c>
      <c r="F235" s="192" t="str">
        <f>VLOOKUP(Table10[[#This Row],[Nom du paiement]],[3]dddd!$B:$D,3,0)</f>
        <v>Non</v>
      </c>
      <c r="G235" s="327" t="s">
        <v>2764</v>
      </c>
      <c r="I235" s="192" t="s">
        <v>724</v>
      </c>
      <c r="J235" s="235">
        <v>195268535</v>
      </c>
      <c r="K235" s="192" t="s">
        <v>354</v>
      </c>
    </row>
    <row r="236" spans="3:11" x14ac:dyDescent="0.25">
      <c r="C236" s="192" t="s">
        <v>2444</v>
      </c>
      <c r="D236" s="192" t="s">
        <v>2736</v>
      </c>
      <c r="E236" s="192" t="s">
        <v>2744</v>
      </c>
      <c r="F236" s="192" t="str">
        <f>VLOOKUP(Table10[[#This Row],[Nom du paiement]],[3]dddd!$B:$D,3,0)</f>
        <v>Non</v>
      </c>
      <c r="G236" s="327" t="s">
        <v>2764</v>
      </c>
      <c r="I236" s="192" t="s">
        <v>724</v>
      </c>
      <c r="J236" s="235">
        <v>195038600</v>
      </c>
      <c r="K236" s="192" t="s">
        <v>354</v>
      </c>
    </row>
    <row r="237" spans="3:11" ht="15" x14ac:dyDescent="0.25">
      <c r="C237" s="192" t="s">
        <v>2348</v>
      </c>
      <c r="D237" s="192" t="s">
        <v>2736</v>
      </c>
      <c r="E237" s="192" t="s">
        <v>2750</v>
      </c>
      <c r="F237" s="192" t="str">
        <f>VLOOKUP(Table10[[#This Row],[Nom du paiement]],[3]dddd!$B:$D,3,0)</f>
        <v>Non</v>
      </c>
      <c r="G237" s="327" t="s">
        <v>2763</v>
      </c>
      <c r="H237" s="337" t="s">
        <v>2780</v>
      </c>
      <c r="I237" s="192" t="s">
        <v>724</v>
      </c>
      <c r="J237" s="235">
        <v>192455168</v>
      </c>
      <c r="K237" s="192" t="s">
        <v>354</v>
      </c>
    </row>
    <row r="238" spans="3:11" x14ac:dyDescent="0.25">
      <c r="C238" s="192" t="s">
        <v>2628</v>
      </c>
      <c r="D238" s="192" t="s">
        <v>2736</v>
      </c>
      <c r="E238" s="192" t="s">
        <v>2727</v>
      </c>
      <c r="F238" s="192" t="str">
        <f>VLOOKUP(Table10[[#This Row],[Nom du paiement]],[3]dddd!$B:$D,3,0)</f>
        <v>Non</v>
      </c>
      <c r="G238" s="327" t="s">
        <v>2764</v>
      </c>
      <c r="I238" s="192" t="s">
        <v>724</v>
      </c>
      <c r="J238" s="235">
        <v>189556896</v>
      </c>
      <c r="K238" s="192" t="s">
        <v>354</v>
      </c>
    </row>
    <row r="239" spans="3:11" x14ac:dyDescent="0.25">
      <c r="C239" s="192" t="s">
        <v>2653</v>
      </c>
      <c r="D239" s="192" t="s">
        <v>2736</v>
      </c>
      <c r="E239" s="192" t="s">
        <v>2727</v>
      </c>
      <c r="F239" s="192" t="str">
        <f>VLOOKUP(Table10[[#This Row],[Nom du paiement]],[3]dddd!$B:$D,3,0)</f>
        <v>Non</v>
      </c>
      <c r="G239" s="327" t="s">
        <v>2764</v>
      </c>
      <c r="I239" s="192" t="s">
        <v>724</v>
      </c>
      <c r="J239" s="235">
        <v>188976535</v>
      </c>
      <c r="K239" s="192" t="s">
        <v>354</v>
      </c>
    </row>
    <row r="240" spans="3:11" x14ac:dyDescent="0.25">
      <c r="C240" s="192" t="s">
        <v>2349</v>
      </c>
      <c r="D240" s="192" t="s">
        <v>2736</v>
      </c>
      <c r="E240" s="192" t="s">
        <v>2724</v>
      </c>
      <c r="F240" s="192" t="str">
        <f>VLOOKUP(Table10[[#This Row],[Nom du paiement]],[3]dddd!$B:$D,3,0)</f>
        <v>Non</v>
      </c>
      <c r="G240" s="327" t="s">
        <v>2763</v>
      </c>
      <c r="H240" s="335" t="s">
        <v>2779</v>
      </c>
      <c r="I240" s="192" t="s">
        <v>724</v>
      </c>
      <c r="J240" s="235">
        <v>187247137</v>
      </c>
      <c r="K240" s="192" t="s">
        <v>354</v>
      </c>
    </row>
    <row r="241" spans="3:11" x14ac:dyDescent="0.25">
      <c r="C241" s="192" t="s">
        <v>2636</v>
      </c>
      <c r="D241" s="192" t="s">
        <v>2736</v>
      </c>
      <c r="E241" s="192" t="s">
        <v>2697</v>
      </c>
      <c r="F241" s="192" t="str">
        <f>VLOOKUP(Table10[[#This Row],[Nom du paiement]],[3]dddd!$B:$D,3,0)</f>
        <v>Non</v>
      </c>
      <c r="G241" s="327" t="s">
        <v>2764</v>
      </c>
      <c r="I241" s="192" t="s">
        <v>724</v>
      </c>
      <c r="J241" s="235">
        <v>186829846</v>
      </c>
      <c r="K241" s="192" t="s">
        <v>354</v>
      </c>
    </row>
    <row r="242" spans="3:11" x14ac:dyDescent="0.25">
      <c r="C242" s="192" t="s">
        <v>2344</v>
      </c>
      <c r="D242" s="192" t="s">
        <v>2736</v>
      </c>
      <c r="E242" s="192" t="s">
        <v>2745</v>
      </c>
      <c r="F242" s="192" t="str">
        <f>VLOOKUP(Table10[[#This Row],[Nom du paiement]],[3]dddd!$B:$D,3,0)</f>
        <v>Non</v>
      </c>
      <c r="G242" s="327" t="s">
        <v>2763</v>
      </c>
      <c r="H242" s="335" t="s">
        <v>2772</v>
      </c>
      <c r="I242" s="192" t="s">
        <v>724</v>
      </c>
      <c r="J242" s="235">
        <v>185601278</v>
      </c>
      <c r="K242" s="192" t="s">
        <v>354</v>
      </c>
    </row>
    <row r="243" spans="3:11" x14ac:dyDescent="0.25">
      <c r="C243" s="192" t="s">
        <v>2648</v>
      </c>
      <c r="D243" s="192" t="s">
        <v>2736</v>
      </c>
      <c r="E243" s="192" t="s">
        <v>2727</v>
      </c>
      <c r="F243" s="192" t="str">
        <f>VLOOKUP(Table10[[#This Row],[Nom du paiement]],[3]dddd!$B:$D,3,0)</f>
        <v>Non</v>
      </c>
      <c r="G243" s="327" t="s">
        <v>2764</v>
      </c>
      <c r="I243" s="192" t="s">
        <v>724</v>
      </c>
      <c r="J243" s="235">
        <v>184870464</v>
      </c>
      <c r="K243" s="192" t="s">
        <v>354</v>
      </c>
    </row>
    <row r="244" spans="3:11" ht="15.75" x14ac:dyDescent="0.3">
      <c r="C244" s="192" t="s">
        <v>2346</v>
      </c>
      <c r="D244" s="192" t="s">
        <v>2736</v>
      </c>
      <c r="E244" s="192" t="s">
        <v>2750</v>
      </c>
      <c r="F244" s="192" t="str">
        <f>VLOOKUP(Table10[[#This Row],[Nom du paiement]],[3]dddd!$B:$D,3,0)</f>
        <v>Non</v>
      </c>
      <c r="G244" s="327" t="s">
        <v>2763</v>
      </c>
      <c r="H244" s="336" t="s">
        <v>2766</v>
      </c>
      <c r="I244" s="192" t="s">
        <v>724</v>
      </c>
      <c r="J244" s="235">
        <v>181455485</v>
      </c>
      <c r="K244" s="192" t="s">
        <v>354</v>
      </c>
    </row>
    <row r="245" spans="3:11" x14ac:dyDescent="0.25">
      <c r="C245" s="192" t="s">
        <v>2655</v>
      </c>
      <c r="D245" s="192" t="s">
        <v>2736</v>
      </c>
      <c r="E245" s="192" t="s">
        <v>2728</v>
      </c>
      <c r="F245" s="192" t="str">
        <f>VLOOKUP(Table10[[#This Row],[Nom du paiement]],[3]dddd!$B:$D,3,0)</f>
        <v>Non</v>
      </c>
      <c r="G245" s="327" t="s">
        <v>2764</v>
      </c>
      <c r="I245" s="192" t="s">
        <v>724</v>
      </c>
      <c r="J245" s="235">
        <v>175457416</v>
      </c>
      <c r="K245" s="192" t="s">
        <v>354</v>
      </c>
    </row>
    <row r="246" spans="3:11" x14ac:dyDescent="0.25">
      <c r="C246" s="192" t="s">
        <v>2648</v>
      </c>
      <c r="D246" s="192" t="s">
        <v>2736</v>
      </c>
      <c r="E246" s="192" t="s">
        <v>2744</v>
      </c>
      <c r="F246" s="192" t="str">
        <f>VLOOKUP(Table10[[#This Row],[Nom du paiement]],[3]dddd!$B:$D,3,0)</f>
        <v>Non</v>
      </c>
      <c r="G246" s="327" t="s">
        <v>2764</v>
      </c>
      <c r="I246" s="192" t="s">
        <v>724</v>
      </c>
      <c r="J246" s="235">
        <v>175007005</v>
      </c>
      <c r="K246" s="192" t="s">
        <v>354</v>
      </c>
    </row>
    <row r="247" spans="3:11" x14ac:dyDescent="0.25">
      <c r="C247" s="192" t="s">
        <v>2627</v>
      </c>
      <c r="D247" s="192" t="s">
        <v>2736</v>
      </c>
      <c r="E247" s="192" t="s">
        <v>2727</v>
      </c>
      <c r="F247" s="192" t="str">
        <f>VLOOKUP(Table10[[#This Row],[Nom du paiement]],[3]dddd!$B:$D,3,0)</f>
        <v>Non</v>
      </c>
      <c r="G247" s="327" t="s">
        <v>2764</v>
      </c>
      <c r="I247" s="192" t="s">
        <v>724</v>
      </c>
      <c r="J247" s="235">
        <v>174975706</v>
      </c>
      <c r="K247" s="192" t="s">
        <v>354</v>
      </c>
    </row>
    <row r="248" spans="3:11" x14ac:dyDescent="0.25">
      <c r="C248" s="192" t="s">
        <v>2627</v>
      </c>
      <c r="D248" s="192" t="s">
        <v>2736</v>
      </c>
      <c r="E248" s="192" t="s">
        <v>2744</v>
      </c>
      <c r="F248" s="192" t="str">
        <f>VLOOKUP(Table10[[#This Row],[Nom du paiement]],[3]dddd!$B:$D,3,0)</f>
        <v>Non</v>
      </c>
      <c r="G248" s="327" t="s">
        <v>2764</v>
      </c>
      <c r="I248" s="192" t="s">
        <v>724</v>
      </c>
      <c r="J248" s="235">
        <v>172896633</v>
      </c>
      <c r="K248" s="192" t="s">
        <v>354</v>
      </c>
    </row>
    <row r="249" spans="3:11" ht="15.75" x14ac:dyDescent="0.3">
      <c r="C249" s="192" t="s">
        <v>2352</v>
      </c>
      <c r="D249" s="192" t="s">
        <v>2736</v>
      </c>
      <c r="E249" s="192" t="s">
        <v>2697</v>
      </c>
      <c r="F249" s="192" t="str">
        <f>VLOOKUP(Table10[[#This Row],[Nom du paiement]],[3]dddd!$B:$D,3,0)</f>
        <v>Non</v>
      </c>
      <c r="G249" s="327" t="s">
        <v>2763</v>
      </c>
      <c r="H249" s="336" t="s">
        <v>2770</v>
      </c>
      <c r="I249" s="192" t="s">
        <v>724</v>
      </c>
      <c r="J249" s="235">
        <v>171824026</v>
      </c>
      <c r="K249" s="192" t="s">
        <v>354</v>
      </c>
    </row>
    <row r="250" spans="3:11" x14ac:dyDescent="0.25">
      <c r="C250" s="192" t="s">
        <v>2648</v>
      </c>
      <c r="D250" s="192" t="s">
        <v>2736</v>
      </c>
      <c r="E250" s="192" t="s">
        <v>2725</v>
      </c>
      <c r="F250" s="192" t="str">
        <f>VLOOKUP(Table10[[#This Row],[Nom du paiement]],[3]dddd!$B:$D,3,0)</f>
        <v>Non</v>
      </c>
      <c r="G250" s="327" t="s">
        <v>2764</v>
      </c>
      <c r="I250" s="192" t="s">
        <v>724</v>
      </c>
      <c r="J250" s="235">
        <v>171173970</v>
      </c>
      <c r="K250" s="192" t="s">
        <v>354</v>
      </c>
    </row>
    <row r="251" spans="3:11" x14ac:dyDescent="0.25">
      <c r="C251" s="192" t="s">
        <v>2629</v>
      </c>
      <c r="D251" s="192" t="s">
        <v>2736</v>
      </c>
      <c r="E251" s="192" t="s">
        <v>2744</v>
      </c>
      <c r="F251" s="192" t="str">
        <f>VLOOKUP(Table10[[#This Row],[Nom du paiement]],[3]dddd!$B:$D,3,0)</f>
        <v>Non</v>
      </c>
      <c r="G251" s="327" t="s">
        <v>2764</v>
      </c>
      <c r="I251" s="192" t="s">
        <v>724</v>
      </c>
      <c r="J251" s="235">
        <v>170173250</v>
      </c>
      <c r="K251" s="192" t="s">
        <v>354</v>
      </c>
    </row>
    <row r="252" spans="3:11" ht="15" x14ac:dyDescent="0.25">
      <c r="C252" s="192" t="s">
        <v>2348</v>
      </c>
      <c r="D252" s="192" t="s">
        <v>2736</v>
      </c>
      <c r="E252" s="192" t="s">
        <v>2701</v>
      </c>
      <c r="F252" s="192" t="str">
        <f>VLOOKUP(Table10[[#This Row],[Nom du paiement]],[3]dddd!$B:$D,3,0)</f>
        <v>Non</v>
      </c>
      <c r="G252" s="327" t="s">
        <v>2763</v>
      </c>
      <c r="H252" s="337" t="s">
        <v>2780</v>
      </c>
      <c r="I252" s="192" t="s">
        <v>724</v>
      </c>
      <c r="J252" s="235">
        <v>169291433</v>
      </c>
      <c r="K252" s="192" t="s">
        <v>354</v>
      </c>
    </row>
    <row r="253" spans="3:11" x14ac:dyDescent="0.25">
      <c r="C253" s="192" t="s">
        <v>2556</v>
      </c>
      <c r="D253" s="192" t="s">
        <v>2736</v>
      </c>
      <c r="E253" s="192" t="s">
        <v>2744</v>
      </c>
      <c r="F253" s="192" t="str">
        <f>VLOOKUP(Table10[[#This Row],[Nom du paiement]],[3]dddd!$B:$D,3,0)</f>
        <v>Non</v>
      </c>
      <c r="G253" s="327" t="s">
        <v>2764</v>
      </c>
      <c r="I253" s="192" t="s">
        <v>724</v>
      </c>
      <c r="J253" s="235">
        <v>166748116</v>
      </c>
      <c r="K253" s="192" t="s">
        <v>354</v>
      </c>
    </row>
    <row r="254" spans="3:11" x14ac:dyDescent="0.25">
      <c r="C254" s="192" t="s">
        <v>2556</v>
      </c>
      <c r="D254" s="192" t="s">
        <v>2736</v>
      </c>
      <c r="E254" s="192" t="s">
        <v>2744</v>
      </c>
      <c r="F254" s="192" t="str">
        <f>VLOOKUP(Table10[[#This Row],[Nom du paiement]],[3]dddd!$B:$D,3,0)</f>
        <v>Non</v>
      </c>
      <c r="G254" s="327" t="s">
        <v>2764</v>
      </c>
      <c r="I254" s="192" t="s">
        <v>724</v>
      </c>
      <c r="J254" s="235">
        <v>166748116</v>
      </c>
      <c r="K254" s="192" t="s">
        <v>354</v>
      </c>
    </row>
    <row r="255" spans="3:11" x14ac:dyDescent="0.25">
      <c r="C255" s="192" t="s">
        <v>2642</v>
      </c>
      <c r="D255" s="192" t="s">
        <v>2736</v>
      </c>
      <c r="E255" s="192" t="s">
        <v>2727</v>
      </c>
      <c r="F255" s="192" t="str">
        <f>VLOOKUP(Table10[[#This Row],[Nom du paiement]],[3]dddd!$B:$D,3,0)</f>
        <v>Non</v>
      </c>
      <c r="G255" s="327" t="s">
        <v>2764</v>
      </c>
      <c r="I255" s="192" t="s">
        <v>724</v>
      </c>
      <c r="J255" s="235">
        <v>164732008</v>
      </c>
      <c r="K255" s="192" t="s">
        <v>354</v>
      </c>
    </row>
    <row r="256" spans="3:11" x14ac:dyDescent="0.25">
      <c r="C256" s="192" t="s">
        <v>2656</v>
      </c>
      <c r="D256" s="192" t="s">
        <v>2736</v>
      </c>
      <c r="E256" s="192" t="s">
        <v>2697</v>
      </c>
      <c r="F256" s="192" t="str">
        <f>VLOOKUP(Table10[[#This Row],[Nom du paiement]],[3]dddd!$B:$D,3,0)</f>
        <v>Non</v>
      </c>
      <c r="G256" s="327" t="s">
        <v>2764</v>
      </c>
      <c r="I256" s="192" t="s">
        <v>724</v>
      </c>
      <c r="J256" s="235">
        <v>164601638</v>
      </c>
      <c r="K256" s="192" t="s">
        <v>354</v>
      </c>
    </row>
    <row r="257" spans="3:11" x14ac:dyDescent="0.25">
      <c r="C257" s="192" t="s">
        <v>2627</v>
      </c>
      <c r="D257" s="192" t="s">
        <v>2736</v>
      </c>
      <c r="E257" s="192" t="s">
        <v>2693</v>
      </c>
      <c r="F257" s="192" t="str">
        <f>VLOOKUP(Table10[[#This Row],[Nom du paiement]],[3]dddd!$B:$D,3,0)</f>
        <v>Non</v>
      </c>
      <c r="G257" s="327" t="s">
        <v>2764</v>
      </c>
      <c r="I257" s="192" t="s">
        <v>724</v>
      </c>
      <c r="J257" s="235">
        <v>164292819</v>
      </c>
      <c r="K257" s="192" t="s">
        <v>354</v>
      </c>
    </row>
    <row r="258" spans="3:11" x14ac:dyDescent="0.25">
      <c r="C258" s="192" t="s">
        <v>2341</v>
      </c>
      <c r="D258" s="192" t="s">
        <v>2736</v>
      </c>
      <c r="E258" s="192" t="s">
        <v>2728</v>
      </c>
      <c r="F258" s="192" t="str">
        <f>VLOOKUP(Table10[[#This Row],[Nom du paiement]],[3]dddd!$B:$D,3,0)</f>
        <v>Non</v>
      </c>
      <c r="G258" s="327" t="s">
        <v>2763</v>
      </c>
      <c r="H258" s="335" t="s">
        <v>2774</v>
      </c>
      <c r="I258" s="192" t="s">
        <v>724</v>
      </c>
      <c r="J258" s="235">
        <v>163407217</v>
      </c>
      <c r="K258" s="192" t="s">
        <v>354</v>
      </c>
    </row>
    <row r="259" spans="3:11" x14ac:dyDescent="0.25">
      <c r="C259" s="192" t="s">
        <v>2444</v>
      </c>
      <c r="D259" s="192" t="s">
        <v>2736</v>
      </c>
      <c r="E259" s="192" t="s">
        <v>2693</v>
      </c>
      <c r="F259" s="192" t="str">
        <f>VLOOKUP(Table10[[#This Row],[Nom du paiement]],[3]dddd!$B:$D,3,0)</f>
        <v>Non</v>
      </c>
      <c r="G259" s="327" t="s">
        <v>2764</v>
      </c>
      <c r="I259" s="192" t="s">
        <v>724</v>
      </c>
      <c r="J259" s="235">
        <v>161252960</v>
      </c>
      <c r="K259" s="192" t="s">
        <v>354</v>
      </c>
    </row>
    <row r="260" spans="3:11" x14ac:dyDescent="0.25">
      <c r="C260" s="192" t="s">
        <v>2444</v>
      </c>
      <c r="D260" s="192" t="s">
        <v>2736</v>
      </c>
      <c r="E260" s="192" t="s">
        <v>2697</v>
      </c>
      <c r="F260" s="192" t="str">
        <f>VLOOKUP(Table10[[#This Row],[Nom du paiement]],[3]dddd!$B:$D,3,0)</f>
        <v>Non</v>
      </c>
      <c r="G260" s="327" t="s">
        <v>2764</v>
      </c>
      <c r="I260" s="192" t="s">
        <v>724</v>
      </c>
      <c r="J260" s="235">
        <v>161213956</v>
      </c>
      <c r="K260" s="192" t="s">
        <v>354</v>
      </c>
    </row>
    <row r="261" spans="3:11" ht="15.75" x14ac:dyDescent="0.3">
      <c r="C261" s="192" t="s">
        <v>2340</v>
      </c>
      <c r="D261" s="192" t="s">
        <v>2736</v>
      </c>
      <c r="E261" s="192" t="s">
        <v>2750</v>
      </c>
      <c r="F261" s="192" t="str">
        <f>VLOOKUP(Table10[[#This Row],[Nom du paiement]],[3]dddd!$B:$D,3,0)</f>
        <v>Non</v>
      </c>
      <c r="G261" s="327" t="s">
        <v>2763</v>
      </c>
      <c r="H261" s="336" t="s">
        <v>2776</v>
      </c>
      <c r="I261" s="192" t="s">
        <v>724</v>
      </c>
      <c r="J261" s="235">
        <v>161057060</v>
      </c>
      <c r="K261" s="192" t="s">
        <v>354</v>
      </c>
    </row>
    <row r="262" spans="3:11" x14ac:dyDescent="0.25">
      <c r="C262" s="192" t="s">
        <v>2633</v>
      </c>
      <c r="D262" s="192" t="s">
        <v>2736</v>
      </c>
      <c r="E262" s="192" t="s">
        <v>2697</v>
      </c>
      <c r="F262" s="192" t="str">
        <f>VLOOKUP(Table10[[#This Row],[Nom du paiement]],[3]dddd!$B:$D,3,0)</f>
        <v>Non</v>
      </c>
      <c r="G262" s="327" t="s">
        <v>2764</v>
      </c>
      <c r="I262" s="192" t="s">
        <v>724</v>
      </c>
      <c r="J262" s="235">
        <v>156928678</v>
      </c>
      <c r="K262" s="192" t="s">
        <v>354</v>
      </c>
    </row>
    <row r="263" spans="3:11" x14ac:dyDescent="0.25">
      <c r="C263" s="192" t="s">
        <v>2639</v>
      </c>
      <c r="D263" s="192" t="s">
        <v>2736</v>
      </c>
      <c r="E263" s="192" t="s">
        <v>2724</v>
      </c>
      <c r="F263" s="192" t="str">
        <f>VLOOKUP(Table10[[#This Row],[Nom du paiement]],[3]dddd!$B:$D,3,0)</f>
        <v>Non</v>
      </c>
      <c r="G263" s="327" t="s">
        <v>2764</v>
      </c>
      <c r="I263" s="192" t="s">
        <v>724</v>
      </c>
      <c r="J263" s="235">
        <v>155366738</v>
      </c>
      <c r="K263" s="192" t="s">
        <v>354</v>
      </c>
    </row>
    <row r="264" spans="3:11" ht="15" x14ac:dyDescent="0.25">
      <c r="C264" s="192" t="s">
        <v>2347</v>
      </c>
      <c r="D264" s="192" t="s">
        <v>2740</v>
      </c>
      <c r="E264" s="192" t="s">
        <v>2755</v>
      </c>
      <c r="F264" s="192" t="str">
        <f>VLOOKUP(Table10[[#This Row],[Nom du paiement]],[3]dddd!$B:$D,3,0)</f>
        <v>Non</v>
      </c>
      <c r="G264" s="327" t="s">
        <v>2763</v>
      </c>
      <c r="H264" s="338" t="s">
        <v>2778</v>
      </c>
      <c r="I264" s="192" t="s">
        <v>724</v>
      </c>
      <c r="J264" s="235">
        <v>153120535</v>
      </c>
      <c r="K264" s="192" t="s">
        <v>354</v>
      </c>
    </row>
    <row r="265" spans="3:11" x14ac:dyDescent="0.25">
      <c r="C265" s="192" t="s">
        <v>2516</v>
      </c>
      <c r="D265" s="192" t="s">
        <v>2736</v>
      </c>
      <c r="E265" s="192" t="s">
        <v>2725</v>
      </c>
      <c r="F265" s="192" t="str">
        <f>VLOOKUP(Table10[[#This Row],[Nom du paiement]],[3]dddd!$B:$D,3,0)</f>
        <v>Non</v>
      </c>
      <c r="G265" s="327" t="s">
        <v>2764</v>
      </c>
      <c r="I265" s="192" t="s">
        <v>724</v>
      </c>
      <c r="J265" s="235">
        <v>150336211</v>
      </c>
      <c r="K265" s="192" t="s">
        <v>354</v>
      </c>
    </row>
    <row r="266" spans="3:11" x14ac:dyDescent="0.25">
      <c r="C266" s="192" t="s">
        <v>2349</v>
      </c>
      <c r="D266" s="192" t="s">
        <v>2736</v>
      </c>
      <c r="E266" s="192" t="s">
        <v>2697</v>
      </c>
      <c r="F266" s="192" t="str">
        <f>VLOOKUP(Table10[[#This Row],[Nom du paiement]],[3]dddd!$B:$D,3,0)</f>
        <v>Non</v>
      </c>
      <c r="G266" s="327" t="s">
        <v>2763</v>
      </c>
      <c r="H266" s="335" t="s">
        <v>2779</v>
      </c>
      <c r="I266" s="192" t="s">
        <v>724</v>
      </c>
      <c r="J266" s="235">
        <v>145414673</v>
      </c>
      <c r="K266" s="192" t="s">
        <v>354</v>
      </c>
    </row>
    <row r="267" spans="3:11" x14ac:dyDescent="0.25">
      <c r="C267" s="192" t="s">
        <v>2336</v>
      </c>
      <c r="D267" s="192" t="s">
        <v>2736</v>
      </c>
      <c r="E267" s="192" t="s">
        <v>2756</v>
      </c>
      <c r="F267" s="326" t="s">
        <v>70</v>
      </c>
      <c r="G267" s="327" t="s">
        <v>2764</v>
      </c>
      <c r="H267" s="335" t="s">
        <v>2771</v>
      </c>
      <c r="I267" s="192" t="s">
        <v>724</v>
      </c>
      <c r="J267" s="235">
        <v>143317770</v>
      </c>
      <c r="K267" s="192" t="s">
        <v>354</v>
      </c>
    </row>
    <row r="268" spans="3:11" x14ac:dyDescent="0.25">
      <c r="C268" s="192" t="s">
        <v>2653</v>
      </c>
      <c r="D268" s="192" t="s">
        <v>2736</v>
      </c>
      <c r="E268" s="192" t="s">
        <v>2724</v>
      </c>
      <c r="F268" s="192" t="str">
        <f>VLOOKUP(Table10[[#This Row],[Nom du paiement]],[3]dddd!$B:$D,3,0)</f>
        <v>Non</v>
      </c>
      <c r="G268" s="327" t="s">
        <v>2764</v>
      </c>
      <c r="I268" s="192" t="s">
        <v>724</v>
      </c>
      <c r="J268" s="235">
        <v>143252685</v>
      </c>
      <c r="K268" s="192" t="s">
        <v>354</v>
      </c>
    </row>
    <row r="269" spans="3:11" x14ac:dyDescent="0.25">
      <c r="C269" s="192" t="s">
        <v>2634</v>
      </c>
      <c r="D269" s="192" t="s">
        <v>2736</v>
      </c>
      <c r="E269" s="192" t="s">
        <v>2750</v>
      </c>
      <c r="F269" s="192" t="str">
        <f>VLOOKUP(Table10[[#This Row],[Nom du paiement]],[3]dddd!$B:$D,3,0)</f>
        <v>Non</v>
      </c>
      <c r="G269" s="327" t="s">
        <v>2764</v>
      </c>
      <c r="I269" s="192" t="s">
        <v>724</v>
      </c>
      <c r="J269" s="235">
        <v>141552398</v>
      </c>
      <c r="K269" s="192" t="s">
        <v>354</v>
      </c>
    </row>
    <row r="270" spans="3:11" x14ac:dyDescent="0.25">
      <c r="C270" s="192" t="s">
        <v>2344</v>
      </c>
      <c r="D270" s="192" t="s">
        <v>2736</v>
      </c>
      <c r="E270" s="192" t="s">
        <v>2728</v>
      </c>
      <c r="F270" s="192" t="str">
        <f>VLOOKUP(Table10[[#This Row],[Nom du paiement]],[3]dddd!$B:$D,3,0)</f>
        <v>Non</v>
      </c>
      <c r="G270" s="327" t="s">
        <v>2763</v>
      </c>
      <c r="H270" s="335" t="s">
        <v>2772</v>
      </c>
      <c r="I270" s="192" t="s">
        <v>724</v>
      </c>
      <c r="J270" s="235">
        <v>141104875</v>
      </c>
      <c r="K270" s="192" t="s">
        <v>354</v>
      </c>
    </row>
    <row r="271" spans="3:11" x14ac:dyDescent="0.25">
      <c r="C271" s="192" t="s">
        <v>2653</v>
      </c>
      <c r="D271" s="192" t="s">
        <v>2736</v>
      </c>
      <c r="E271" s="192" t="s">
        <v>2725</v>
      </c>
      <c r="F271" s="192" t="str">
        <f>VLOOKUP(Table10[[#This Row],[Nom du paiement]],[3]dddd!$B:$D,3,0)</f>
        <v>Non</v>
      </c>
      <c r="G271" s="327" t="s">
        <v>2764</v>
      </c>
      <c r="I271" s="192" t="s">
        <v>724</v>
      </c>
      <c r="J271" s="235">
        <v>135061093</v>
      </c>
      <c r="K271" s="192" t="s">
        <v>354</v>
      </c>
    </row>
    <row r="272" spans="3:11" x14ac:dyDescent="0.25">
      <c r="C272" s="192" t="s">
        <v>2429</v>
      </c>
      <c r="D272" s="192" t="s">
        <v>2736</v>
      </c>
      <c r="E272" s="192" t="s">
        <v>2724</v>
      </c>
      <c r="F272" s="192" t="str">
        <f>VLOOKUP(Table10[[#This Row],[Nom du paiement]],[3]dddd!$B:$D,3,0)</f>
        <v>Non</v>
      </c>
      <c r="G272" s="327" t="s">
        <v>2764</v>
      </c>
      <c r="I272" s="192" t="s">
        <v>724</v>
      </c>
      <c r="J272" s="235">
        <v>132852950</v>
      </c>
      <c r="K272" s="192" t="s">
        <v>354</v>
      </c>
    </row>
    <row r="273" spans="3:11" x14ac:dyDescent="0.25">
      <c r="C273" s="192" t="s">
        <v>2655</v>
      </c>
      <c r="D273" s="192" t="s">
        <v>2736</v>
      </c>
      <c r="E273" s="192" t="s">
        <v>2750</v>
      </c>
      <c r="F273" s="192" t="str">
        <f>VLOOKUP(Table10[[#This Row],[Nom du paiement]],[3]dddd!$B:$D,3,0)</f>
        <v>Non</v>
      </c>
      <c r="G273" s="327" t="s">
        <v>2764</v>
      </c>
      <c r="I273" s="192" t="s">
        <v>724</v>
      </c>
      <c r="J273" s="235">
        <v>131578067</v>
      </c>
      <c r="K273" s="192" t="s">
        <v>354</v>
      </c>
    </row>
    <row r="274" spans="3:11" x14ac:dyDescent="0.25">
      <c r="C274" s="192" t="s">
        <v>2350</v>
      </c>
      <c r="D274" s="192" t="s">
        <v>2736</v>
      </c>
      <c r="E274" s="192" t="s">
        <v>2728</v>
      </c>
      <c r="F274" s="192" t="str">
        <f>VLOOKUP(Table10[[#This Row],[Nom du paiement]],[3]dddd!$B:$D,3,0)</f>
        <v>Non</v>
      </c>
      <c r="G274" s="327" t="s">
        <v>2763</v>
      </c>
      <c r="I274" s="192" t="s">
        <v>724</v>
      </c>
      <c r="J274" s="235">
        <v>128168878</v>
      </c>
      <c r="K274" s="192" t="s">
        <v>354</v>
      </c>
    </row>
    <row r="275" spans="3:11" ht="15.75" x14ac:dyDescent="0.3">
      <c r="C275" s="192" t="s">
        <v>2351</v>
      </c>
      <c r="D275" s="192" t="s">
        <v>2736</v>
      </c>
      <c r="E275" s="192" t="s">
        <v>2751</v>
      </c>
      <c r="F275" s="192" t="str">
        <f>VLOOKUP(Table10[[#This Row],[Nom du paiement]],[3]dddd!$B:$D,3,0)</f>
        <v>Oui</v>
      </c>
      <c r="G275" s="327" t="s">
        <v>2763</v>
      </c>
      <c r="H275" s="336" t="s">
        <v>2765</v>
      </c>
      <c r="I275" s="192" t="s">
        <v>724</v>
      </c>
      <c r="J275" s="235">
        <v>126129969</v>
      </c>
      <c r="K275" s="192" t="s">
        <v>354</v>
      </c>
    </row>
    <row r="276" spans="3:11" ht="15.75" x14ac:dyDescent="0.3">
      <c r="C276" s="192" t="s">
        <v>2342</v>
      </c>
      <c r="D276" s="192" t="s">
        <v>2736</v>
      </c>
      <c r="E276" s="192" t="s">
        <v>2753</v>
      </c>
      <c r="F276" s="192" t="str">
        <f>VLOOKUP(Table10[[#This Row],[Nom du paiement]],[3]dddd!$B:$D,3,0)</f>
        <v>Non</v>
      </c>
      <c r="G276" s="327" t="s">
        <v>2763</v>
      </c>
      <c r="H276" s="336" t="s">
        <v>2775</v>
      </c>
      <c r="I276" s="192" t="s">
        <v>724</v>
      </c>
      <c r="J276" s="235">
        <v>125991608</v>
      </c>
      <c r="K276" s="192" t="s">
        <v>354</v>
      </c>
    </row>
    <row r="277" spans="3:11" x14ac:dyDescent="0.25">
      <c r="C277" s="192" t="s">
        <v>2349</v>
      </c>
      <c r="D277" s="192" t="s">
        <v>2736</v>
      </c>
      <c r="E277" s="192" t="s">
        <v>2744</v>
      </c>
      <c r="F277" s="192" t="str">
        <f>VLOOKUP(Table10[[#This Row],[Nom du paiement]],[3]dddd!$B:$D,3,0)</f>
        <v>Non</v>
      </c>
      <c r="G277" s="327" t="s">
        <v>2763</v>
      </c>
      <c r="H277" s="335" t="s">
        <v>2779</v>
      </c>
      <c r="I277" s="192" t="s">
        <v>724</v>
      </c>
      <c r="J277" s="235">
        <v>125675869</v>
      </c>
      <c r="K277" s="192" t="s">
        <v>354</v>
      </c>
    </row>
    <row r="278" spans="3:11" x14ac:dyDescent="0.25">
      <c r="C278" s="192" t="s">
        <v>2629</v>
      </c>
      <c r="D278" s="192" t="s">
        <v>2736</v>
      </c>
      <c r="E278" s="192" t="s">
        <v>2727</v>
      </c>
      <c r="F278" s="192" t="str">
        <f>VLOOKUP(Table10[[#This Row],[Nom du paiement]],[3]dddd!$B:$D,3,0)</f>
        <v>Non</v>
      </c>
      <c r="G278" s="327" t="s">
        <v>2764</v>
      </c>
      <c r="I278" s="192" t="s">
        <v>724</v>
      </c>
      <c r="J278" s="235">
        <v>123550202</v>
      </c>
      <c r="K278" s="192" t="s">
        <v>354</v>
      </c>
    </row>
    <row r="279" spans="3:11" x14ac:dyDescent="0.25">
      <c r="C279" s="192" t="s">
        <v>2425</v>
      </c>
      <c r="D279" s="192" t="s">
        <v>2737</v>
      </c>
      <c r="E279" s="192" t="s">
        <v>2691</v>
      </c>
      <c r="F279" s="192" t="str">
        <f>VLOOKUP(Table10[[#This Row],[Nom du paiement]],[3]dddd!$B:$D,3,0)</f>
        <v>Oui</v>
      </c>
      <c r="G279" s="327" t="s">
        <v>2764</v>
      </c>
      <c r="I279" s="192" t="s">
        <v>724</v>
      </c>
      <c r="J279" s="235">
        <v>121248000</v>
      </c>
      <c r="K279" s="192" t="s">
        <v>354</v>
      </c>
    </row>
    <row r="280" spans="3:11" ht="15.75" x14ac:dyDescent="0.3">
      <c r="C280" s="192" t="s">
        <v>2346</v>
      </c>
      <c r="D280" s="192" t="s">
        <v>2736</v>
      </c>
      <c r="E280" s="192" t="s">
        <v>2725</v>
      </c>
      <c r="F280" s="192" t="str">
        <f>VLOOKUP(Table10[[#This Row],[Nom du paiement]],[3]dddd!$B:$D,3,0)</f>
        <v>Non</v>
      </c>
      <c r="G280" s="327" t="s">
        <v>2763</v>
      </c>
      <c r="H280" s="336" t="s">
        <v>2766</v>
      </c>
      <c r="I280" s="192" t="s">
        <v>724</v>
      </c>
      <c r="J280" s="235">
        <v>117971884</v>
      </c>
      <c r="K280" s="192" t="s">
        <v>354</v>
      </c>
    </row>
    <row r="281" spans="3:11" x14ac:dyDescent="0.25">
      <c r="C281" s="192" t="s">
        <v>2637</v>
      </c>
      <c r="D281" s="192" t="s">
        <v>2736</v>
      </c>
      <c r="E281" s="192" t="s">
        <v>2724</v>
      </c>
      <c r="F281" s="192" t="str">
        <f>VLOOKUP(Table10[[#This Row],[Nom du paiement]],[3]dddd!$B:$D,3,0)</f>
        <v>Non</v>
      </c>
      <c r="G281" s="327" t="s">
        <v>2764</v>
      </c>
      <c r="I281" s="192" t="s">
        <v>724</v>
      </c>
      <c r="J281" s="235">
        <v>117814629</v>
      </c>
      <c r="K281" s="192" t="s">
        <v>354</v>
      </c>
    </row>
    <row r="282" spans="3:11" x14ac:dyDescent="0.25">
      <c r="C282" s="192" t="s">
        <v>2451</v>
      </c>
      <c r="D282" s="192" t="s">
        <v>2736</v>
      </c>
      <c r="E282" s="192" t="s">
        <v>2725</v>
      </c>
      <c r="F282" s="192" t="str">
        <f>VLOOKUP(Table10[[#This Row],[Nom du paiement]],[3]dddd!$B:$D,3,0)</f>
        <v>Non</v>
      </c>
      <c r="G282" s="327" t="s">
        <v>2764</v>
      </c>
      <c r="I282" s="192" t="s">
        <v>724</v>
      </c>
      <c r="J282" s="235">
        <v>116047769</v>
      </c>
      <c r="K282" s="192" t="s">
        <v>354</v>
      </c>
    </row>
    <row r="283" spans="3:11" x14ac:dyDescent="0.25">
      <c r="C283" s="192" t="s">
        <v>2407</v>
      </c>
      <c r="D283" s="192" t="s">
        <v>2737</v>
      </c>
      <c r="E283" s="192" t="s">
        <v>2691</v>
      </c>
      <c r="F283" s="192" t="str">
        <f>VLOOKUP(Table10[[#This Row],[Nom du paiement]],[3]dddd!$B:$D,3,0)</f>
        <v>Oui</v>
      </c>
      <c r="G283" s="327" t="s">
        <v>2764</v>
      </c>
      <c r="I283" s="192" t="s">
        <v>724</v>
      </c>
      <c r="J283" s="235">
        <v>114850232</v>
      </c>
      <c r="K283" s="192" t="s">
        <v>354</v>
      </c>
    </row>
    <row r="284" spans="3:11" ht="15" x14ac:dyDescent="0.25">
      <c r="C284" s="192" t="s">
        <v>2348</v>
      </c>
      <c r="D284" s="192" t="s">
        <v>2736</v>
      </c>
      <c r="E284" s="192" t="s">
        <v>2752</v>
      </c>
      <c r="F284" s="192" t="str">
        <f>VLOOKUP(Table10[[#This Row],[Nom du paiement]],[3]dddd!$B:$D,3,0)</f>
        <v>Non</v>
      </c>
      <c r="G284" s="327" t="s">
        <v>2763</v>
      </c>
      <c r="H284" s="337" t="s">
        <v>2780</v>
      </c>
      <c r="I284" s="192" t="s">
        <v>724</v>
      </c>
      <c r="J284" s="235">
        <v>114276966</v>
      </c>
      <c r="K284" s="192" t="s">
        <v>354</v>
      </c>
    </row>
    <row r="285" spans="3:11" ht="15.75" x14ac:dyDescent="0.3">
      <c r="C285" s="192" t="s">
        <v>2346</v>
      </c>
      <c r="D285" s="192" t="s">
        <v>2736</v>
      </c>
      <c r="E285" s="192" t="s">
        <v>2727</v>
      </c>
      <c r="F285" s="192" t="str">
        <f>VLOOKUP(Table10[[#This Row],[Nom du paiement]],[3]dddd!$B:$D,3,0)</f>
        <v>Non</v>
      </c>
      <c r="G285" s="327" t="s">
        <v>2763</v>
      </c>
      <c r="H285" s="336" t="s">
        <v>2766</v>
      </c>
      <c r="I285" s="192" t="s">
        <v>724</v>
      </c>
      <c r="J285" s="235">
        <v>112094462</v>
      </c>
      <c r="K285" s="192" t="s">
        <v>354</v>
      </c>
    </row>
    <row r="286" spans="3:11" x14ac:dyDescent="0.25">
      <c r="C286" s="192" t="s">
        <v>2629</v>
      </c>
      <c r="D286" s="192" t="s">
        <v>2736</v>
      </c>
      <c r="E286" s="192" t="s">
        <v>2725</v>
      </c>
      <c r="F286" s="192" t="str">
        <f>VLOOKUP(Table10[[#This Row],[Nom du paiement]],[3]dddd!$B:$D,3,0)</f>
        <v>Non</v>
      </c>
      <c r="G286" s="327" t="s">
        <v>2764</v>
      </c>
      <c r="I286" s="192" t="s">
        <v>724</v>
      </c>
      <c r="J286" s="235">
        <v>111368250</v>
      </c>
      <c r="K286" s="192" t="s">
        <v>354</v>
      </c>
    </row>
    <row r="287" spans="3:11" x14ac:dyDescent="0.25">
      <c r="C287" s="192" t="s">
        <v>2444</v>
      </c>
      <c r="D287" s="192" t="s">
        <v>2736</v>
      </c>
      <c r="E287" s="192" t="s">
        <v>2728</v>
      </c>
      <c r="F287" s="192" t="str">
        <f>VLOOKUP(Table10[[#This Row],[Nom du paiement]],[3]dddd!$B:$D,3,0)</f>
        <v>Non</v>
      </c>
      <c r="G287" s="327" t="s">
        <v>2764</v>
      </c>
      <c r="I287" s="192" t="s">
        <v>724</v>
      </c>
      <c r="J287" s="235">
        <v>111054892</v>
      </c>
      <c r="K287" s="192" t="s">
        <v>354</v>
      </c>
    </row>
    <row r="288" spans="3:11" ht="15.75" x14ac:dyDescent="0.3">
      <c r="C288" s="192" t="s">
        <v>2342</v>
      </c>
      <c r="D288" s="192" t="s">
        <v>2736</v>
      </c>
      <c r="E288" s="192" t="s">
        <v>2752</v>
      </c>
      <c r="F288" s="192" t="str">
        <f>VLOOKUP(Table10[[#This Row],[Nom du paiement]],[3]dddd!$B:$D,3,0)</f>
        <v>Non</v>
      </c>
      <c r="G288" s="327" t="s">
        <v>2763</v>
      </c>
      <c r="H288" s="336" t="s">
        <v>2775</v>
      </c>
      <c r="I288" s="192" t="s">
        <v>724</v>
      </c>
      <c r="J288" s="235">
        <v>110477403</v>
      </c>
      <c r="K288" s="192" t="s">
        <v>354</v>
      </c>
    </row>
    <row r="289" spans="3:11" x14ac:dyDescent="0.25">
      <c r="C289" s="192" t="s">
        <v>2395</v>
      </c>
      <c r="D289" s="192" t="s">
        <v>2737</v>
      </c>
      <c r="E289" s="192" t="s">
        <v>2709</v>
      </c>
      <c r="F289" s="192" t="str">
        <f>VLOOKUP(Table10[[#This Row],[Nom du paiement]],[3]dddd!$B:$D,3,0)</f>
        <v>Oui</v>
      </c>
      <c r="G289" s="327" t="s">
        <v>2764</v>
      </c>
      <c r="I289" s="192" t="s">
        <v>724</v>
      </c>
      <c r="J289" s="235">
        <v>110000000</v>
      </c>
      <c r="K289" s="192" t="s">
        <v>354</v>
      </c>
    </row>
    <row r="290" spans="3:11" ht="15.75" x14ac:dyDescent="0.3">
      <c r="C290" s="192" t="s">
        <v>2345</v>
      </c>
      <c r="D290" s="192" t="s">
        <v>2736</v>
      </c>
      <c r="E290" s="192" t="s">
        <v>2757</v>
      </c>
      <c r="F290" s="326" t="s">
        <v>70</v>
      </c>
      <c r="G290" s="327" t="s">
        <v>2763</v>
      </c>
      <c r="H290" s="336" t="s">
        <v>2769</v>
      </c>
      <c r="I290" s="192" t="s">
        <v>724</v>
      </c>
      <c r="J290" s="235">
        <v>107080432</v>
      </c>
      <c r="K290" s="192" t="s">
        <v>354</v>
      </c>
    </row>
    <row r="291" spans="3:11" x14ac:dyDescent="0.25">
      <c r="C291" s="192" t="s">
        <v>2516</v>
      </c>
      <c r="D291" s="192" t="s">
        <v>2736</v>
      </c>
      <c r="E291" s="192" t="s">
        <v>2724</v>
      </c>
      <c r="F291" s="192" t="str">
        <f>VLOOKUP(Table10[[#This Row],[Nom du paiement]],[3]dddd!$B:$D,3,0)</f>
        <v>Non</v>
      </c>
      <c r="G291" s="327" t="s">
        <v>2764</v>
      </c>
      <c r="I291" s="192" t="s">
        <v>724</v>
      </c>
      <c r="J291" s="235">
        <v>106617852</v>
      </c>
      <c r="K291" s="192" t="s">
        <v>354</v>
      </c>
    </row>
    <row r="292" spans="3:11" x14ac:dyDescent="0.25">
      <c r="C292" s="192" t="s">
        <v>2349</v>
      </c>
      <c r="D292" s="192" t="s">
        <v>2736</v>
      </c>
      <c r="E292" s="192" t="s">
        <v>2753</v>
      </c>
      <c r="F292" s="192" t="str">
        <f>VLOOKUP(Table10[[#This Row],[Nom du paiement]],[3]dddd!$B:$D,3,0)</f>
        <v>Non</v>
      </c>
      <c r="G292" s="327" t="s">
        <v>2763</v>
      </c>
      <c r="H292" s="335" t="s">
        <v>2779</v>
      </c>
      <c r="I292" s="192" t="s">
        <v>724</v>
      </c>
      <c r="J292" s="235">
        <v>100096896</v>
      </c>
      <c r="K292" s="192" t="s">
        <v>354</v>
      </c>
    </row>
    <row r="293" spans="3:11" x14ac:dyDescent="0.25">
      <c r="C293" s="192" t="s">
        <v>2630</v>
      </c>
      <c r="D293" s="192" t="s">
        <v>2736</v>
      </c>
      <c r="E293" s="192" t="s">
        <v>2744</v>
      </c>
      <c r="F293" s="192" t="str">
        <f>VLOOKUP(Table10[[#This Row],[Nom du paiement]],[3]dddd!$B:$D,3,0)</f>
        <v>Non</v>
      </c>
      <c r="G293" s="327" t="s">
        <v>2764</v>
      </c>
      <c r="I293" s="192" t="s">
        <v>724</v>
      </c>
      <c r="J293" s="235">
        <v>98499125</v>
      </c>
      <c r="K293" s="192" t="s">
        <v>354</v>
      </c>
    </row>
    <row r="294" spans="3:11" ht="15" x14ac:dyDescent="0.25">
      <c r="C294" s="192" t="s">
        <v>2348</v>
      </c>
      <c r="D294" s="192" t="s">
        <v>2736</v>
      </c>
      <c r="E294" s="192" t="s">
        <v>2727</v>
      </c>
      <c r="F294" s="192" t="str">
        <f>VLOOKUP(Table10[[#This Row],[Nom du paiement]],[3]dddd!$B:$D,3,0)</f>
        <v>Non</v>
      </c>
      <c r="G294" s="327" t="s">
        <v>2763</v>
      </c>
      <c r="H294" s="337" t="s">
        <v>2780</v>
      </c>
      <c r="I294" s="192" t="s">
        <v>724</v>
      </c>
      <c r="J294" s="235">
        <v>95541556</v>
      </c>
      <c r="K294" s="192" t="s">
        <v>354</v>
      </c>
    </row>
    <row r="295" spans="3:11" x14ac:dyDescent="0.25">
      <c r="C295" s="192" t="s">
        <v>2386</v>
      </c>
      <c r="D295" s="192" t="s">
        <v>2736</v>
      </c>
      <c r="E295" s="192" t="s">
        <v>2725</v>
      </c>
      <c r="F295" s="192" t="str">
        <f>VLOOKUP(Table10[[#This Row],[Nom du paiement]],[3]dddd!$B:$D,3,0)</f>
        <v>Non</v>
      </c>
      <c r="G295" s="327" t="s">
        <v>2764</v>
      </c>
      <c r="I295" s="192" t="s">
        <v>724</v>
      </c>
      <c r="J295" s="235">
        <v>94327419</v>
      </c>
      <c r="K295" s="192" t="s">
        <v>354</v>
      </c>
    </row>
    <row r="296" spans="3:11" ht="15.75" x14ac:dyDescent="0.3">
      <c r="C296" s="192" t="s">
        <v>2398</v>
      </c>
      <c r="D296" s="192" t="s">
        <v>2736</v>
      </c>
      <c r="E296" s="192" t="s">
        <v>2724</v>
      </c>
      <c r="F296" s="192" t="str">
        <f>VLOOKUP(Table10[[#This Row],[Nom du paiement]],[3]dddd!$B:$D,3,0)</f>
        <v>Non</v>
      </c>
      <c r="G296" s="327" t="s">
        <v>2763</v>
      </c>
      <c r="H296" s="336" t="s">
        <v>2767</v>
      </c>
      <c r="I296" s="192" t="s">
        <v>724</v>
      </c>
      <c r="J296" s="235">
        <v>93230563</v>
      </c>
      <c r="K296" s="192" t="s">
        <v>354</v>
      </c>
    </row>
    <row r="297" spans="3:11" x14ac:dyDescent="0.25">
      <c r="C297" s="192" t="s">
        <v>2542</v>
      </c>
      <c r="D297" s="192" t="s">
        <v>2737</v>
      </c>
      <c r="E297" s="192" t="s">
        <v>2746</v>
      </c>
      <c r="F297" s="192" t="str">
        <f>VLOOKUP(Table10[[#This Row],[Nom du paiement]],[3]dddd!$B:$D,3,0)</f>
        <v>Oui</v>
      </c>
      <c r="G297" s="327" t="s">
        <v>2764</v>
      </c>
      <c r="I297" s="192" t="s">
        <v>724</v>
      </c>
      <c r="J297" s="235">
        <v>90625226</v>
      </c>
      <c r="K297" s="192" t="s">
        <v>354</v>
      </c>
    </row>
    <row r="298" spans="3:11" x14ac:dyDescent="0.25">
      <c r="C298" s="192" t="s">
        <v>2349</v>
      </c>
      <c r="D298" s="192" t="s">
        <v>2736</v>
      </c>
      <c r="E298" s="192" t="s">
        <v>2752</v>
      </c>
      <c r="F298" s="192" t="str">
        <f>VLOOKUP(Table10[[#This Row],[Nom du paiement]],[3]dddd!$B:$D,3,0)</f>
        <v>Non</v>
      </c>
      <c r="G298" s="327" t="s">
        <v>2763</v>
      </c>
      <c r="H298" s="335" t="s">
        <v>2779</v>
      </c>
      <c r="I298" s="192" t="s">
        <v>724</v>
      </c>
      <c r="J298" s="235">
        <v>90211560</v>
      </c>
      <c r="K298" s="192" t="s">
        <v>354</v>
      </c>
    </row>
    <row r="299" spans="3:11" x14ac:dyDescent="0.25">
      <c r="C299" s="192" t="s">
        <v>2639</v>
      </c>
      <c r="D299" s="192" t="s">
        <v>2736</v>
      </c>
      <c r="E299" s="192" t="s">
        <v>2725</v>
      </c>
      <c r="F299" s="192" t="str">
        <f>VLOOKUP(Table10[[#This Row],[Nom du paiement]],[3]dddd!$B:$D,3,0)</f>
        <v>Non</v>
      </c>
      <c r="G299" s="327" t="s">
        <v>2764</v>
      </c>
      <c r="I299" s="192" t="s">
        <v>724</v>
      </c>
      <c r="J299" s="235">
        <v>90145897</v>
      </c>
      <c r="K299" s="192" t="s">
        <v>354</v>
      </c>
    </row>
    <row r="300" spans="3:11" x14ac:dyDescent="0.25">
      <c r="C300" s="192" t="s">
        <v>2633</v>
      </c>
      <c r="D300" s="192" t="s">
        <v>2736</v>
      </c>
      <c r="E300" s="192" t="s">
        <v>2728</v>
      </c>
      <c r="F300" s="192" t="str">
        <f>VLOOKUP(Table10[[#This Row],[Nom du paiement]],[3]dddd!$B:$D,3,0)</f>
        <v>Non</v>
      </c>
      <c r="G300" s="327" t="s">
        <v>2764</v>
      </c>
      <c r="I300" s="192" t="s">
        <v>724</v>
      </c>
      <c r="J300" s="235">
        <v>87854484</v>
      </c>
      <c r="K300" s="192" t="s">
        <v>354</v>
      </c>
    </row>
    <row r="301" spans="3:11" x14ac:dyDescent="0.25">
      <c r="C301" s="192" t="s">
        <v>2349</v>
      </c>
      <c r="D301" s="192" t="s">
        <v>2737</v>
      </c>
      <c r="E301" s="192" t="s">
        <v>2746</v>
      </c>
      <c r="F301" s="192" t="str">
        <f>VLOOKUP(Table10[[#This Row],[Nom du paiement]],[3]dddd!$B:$D,3,0)</f>
        <v>Oui</v>
      </c>
      <c r="G301" s="327" t="s">
        <v>2763</v>
      </c>
      <c r="H301" s="335" t="s">
        <v>2779</v>
      </c>
      <c r="I301" s="192" t="s">
        <v>724</v>
      </c>
      <c r="J301" s="235">
        <v>86659952</v>
      </c>
      <c r="K301" s="192" t="s">
        <v>354</v>
      </c>
    </row>
    <row r="302" spans="3:11" x14ac:dyDescent="0.25">
      <c r="C302" s="192" t="s">
        <v>2648</v>
      </c>
      <c r="D302" s="192" t="s">
        <v>2736</v>
      </c>
      <c r="E302" s="192" t="s">
        <v>2693</v>
      </c>
      <c r="F302" s="192" t="str">
        <f>VLOOKUP(Table10[[#This Row],[Nom du paiement]],[3]dddd!$B:$D,3,0)</f>
        <v>Non</v>
      </c>
      <c r="G302" s="327" t="s">
        <v>2764</v>
      </c>
      <c r="I302" s="192" t="s">
        <v>724</v>
      </c>
      <c r="J302" s="235">
        <v>84841413</v>
      </c>
      <c r="K302" s="192" t="s">
        <v>354</v>
      </c>
    </row>
    <row r="303" spans="3:11" x14ac:dyDescent="0.25">
      <c r="C303" s="192" t="s">
        <v>2344</v>
      </c>
      <c r="D303" s="192" t="s">
        <v>2737</v>
      </c>
      <c r="E303" s="192" t="s">
        <v>2704</v>
      </c>
      <c r="F303" s="192" t="str">
        <f>VLOOKUP(Table10[[#This Row],[Nom du paiement]],[3]dddd!$B:$D,3,0)</f>
        <v>Oui</v>
      </c>
      <c r="G303" s="327" t="s">
        <v>2763</v>
      </c>
      <c r="H303" s="335" t="s">
        <v>2772</v>
      </c>
      <c r="I303" s="192" t="s">
        <v>724</v>
      </c>
      <c r="J303" s="235">
        <v>84259445</v>
      </c>
      <c r="K303" s="192" t="s">
        <v>354</v>
      </c>
    </row>
    <row r="304" spans="3:11" x14ac:dyDescent="0.25">
      <c r="C304" s="192" t="s">
        <v>2629</v>
      </c>
      <c r="D304" s="192" t="s">
        <v>2736</v>
      </c>
      <c r="E304" s="192" t="s">
        <v>2750</v>
      </c>
      <c r="F304" s="192" t="str">
        <f>VLOOKUP(Table10[[#This Row],[Nom du paiement]],[3]dddd!$B:$D,3,0)</f>
        <v>Non</v>
      </c>
      <c r="G304" s="327" t="s">
        <v>2764</v>
      </c>
      <c r="I304" s="192" t="s">
        <v>724</v>
      </c>
      <c r="J304" s="235">
        <v>83278291</v>
      </c>
      <c r="K304" s="192" t="s">
        <v>354</v>
      </c>
    </row>
    <row r="305" spans="3:11" x14ac:dyDescent="0.25">
      <c r="C305" s="192" t="s">
        <v>2410</v>
      </c>
      <c r="D305" s="192" t="s">
        <v>2737</v>
      </c>
      <c r="E305" s="192" t="s">
        <v>2691</v>
      </c>
      <c r="F305" s="192" t="str">
        <f>VLOOKUP(Table10[[#This Row],[Nom du paiement]],[3]dddd!$B:$D,3,0)</f>
        <v>Oui</v>
      </c>
      <c r="G305" s="327" t="s">
        <v>2764</v>
      </c>
      <c r="I305" s="192" t="s">
        <v>724</v>
      </c>
      <c r="J305" s="235">
        <v>81752000</v>
      </c>
      <c r="K305" s="192" t="s">
        <v>354</v>
      </c>
    </row>
    <row r="306" spans="3:11" x14ac:dyDescent="0.25">
      <c r="C306" s="192" t="s">
        <v>2627</v>
      </c>
      <c r="D306" s="192" t="s">
        <v>2736</v>
      </c>
      <c r="E306" s="192" t="s">
        <v>2701</v>
      </c>
      <c r="F306" s="192" t="str">
        <f>VLOOKUP(Table10[[#This Row],[Nom du paiement]],[3]dddd!$B:$D,3,0)</f>
        <v>Non</v>
      </c>
      <c r="G306" s="327" t="s">
        <v>2764</v>
      </c>
      <c r="I306" s="192" t="s">
        <v>724</v>
      </c>
      <c r="J306" s="235">
        <v>80984754</v>
      </c>
      <c r="K306" s="192" t="s">
        <v>354</v>
      </c>
    </row>
    <row r="307" spans="3:11" x14ac:dyDescent="0.25">
      <c r="C307" s="192" t="s">
        <v>2341</v>
      </c>
      <c r="D307" s="192" t="s">
        <v>2740</v>
      </c>
      <c r="E307" s="192" t="s">
        <v>2755</v>
      </c>
      <c r="F307" s="192" t="str">
        <f>VLOOKUP(Table10[[#This Row],[Nom du paiement]],[3]dddd!$B:$D,3,0)</f>
        <v>Non</v>
      </c>
      <c r="G307" s="327" t="s">
        <v>2763</v>
      </c>
      <c r="H307" s="335" t="s">
        <v>2774</v>
      </c>
      <c r="I307" s="192" t="s">
        <v>724</v>
      </c>
      <c r="J307" s="235">
        <v>80910437</v>
      </c>
      <c r="K307" s="192" t="s">
        <v>354</v>
      </c>
    </row>
    <row r="308" spans="3:11" x14ac:dyDescent="0.25">
      <c r="C308" s="192" t="s">
        <v>2647</v>
      </c>
      <c r="D308" s="192" t="s">
        <v>2736</v>
      </c>
      <c r="E308" s="192" t="s">
        <v>2754</v>
      </c>
      <c r="F308" s="192" t="str">
        <f>VLOOKUP(Table10[[#This Row],[Nom du paiement]],[3]dddd!$B:$D,3,0)</f>
        <v>Non</v>
      </c>
      <c r="G308" s="327" t="s">
        <v>2764</v>
      </c>
      <c r="I308" s="192" t="s">
        <v>724</v>
      </c>
      <c r="J308" s="235">
        <v>80886834</v>
      </c>
      <c r="K308" s="192" t="s">
        <v>354</v>
      </c>
    </row>
    <row r="309" spans="3:11" x14ac:dyDescent="0.25">
      <c r="C309" s="192" t="s">
        <v>2636</v>
      </c>
      <c r="D309" s="192" t="s">
        <v>2736</v>
      </c>
      <c r="E309" s="192" t="s">
        <v>2724</v>
      </c>
      <c r="F309" s="192" t="str">
        <f>VLOOKUP(Table10[[#This Row],[Nom du paiement]],[3]dddd!$B:$D,3,0)</f>
        <v>Non</v>
      </c>
      <c r="G309" s="327" t="s">
        <v>2764</v>
      </c>
      <c r="I309" s="192" t="s">
        <v>724</v>
      </c>
      <c r="J309" s="235">
        <v>80189208</v>
      </c>
      <c r="K309" s="192" t="s">
        <v>354</v>
      </c>
    </row>
    <row r="310" spans="3:11" ht="15" x14ac:dyDescent="0.25">
      <c r="C310" s="192" t="s">
        <v>2343</v>
      </c>
      <c r="D310" s="192" t="s">
        <v>2739</v>
      </c>
      <c r="E310" s="192" t="s">
        <v>2749</v>
      </c>
      <c r="F310" s="192" t="str">
        <f>VLOOKUP(Table10[[#This Row],[Nom du paiement]],[3]dddd!$B:$D,3,0)</f>
        <v>Non</v>
      </c>
      <c r="G310" s="327" t="s">
        <v>2763</v>
      </c>
      <c r="H310" s="337" t="s">
        <v>2777</v>
      </c>
      <c r="I310" s="192" t="s">
        <v>724</v>
      </c>
      <c r="J310" s="235">
        <v>80000000</v>
      </c>
      <c r="K310" s="192" t="s">
        <v>354</v>
      </c>
    </row>
    <row r="311" spans="3:11" x14ac:dyDescent="0.25">
      <c r="C311" s="192" t="s">
        <v>2630</v>
      </c>
      <c r="D311" s="192" t="s">
        <v>2736</v>
      </c>
      <c r="E311" s="192" t="s">
        <v>2725</v>
      </c>
      <c r="F311" s="192" t="str">
        <f>VLOOKUP(Table10[[#This Row],[Nom du paiement]],[3]dddd!$B:$D,3,0)</f>
        <v>Non</v>
      </c>
      <c r="G311" s="327" t="s">
        <v>2764</v>
      </c>
      <c r="I311" s="192" t="s">
        <v>724</v>
      </c>
      <c r="J311" s="235">
        <v>79032949</v>
      </c>
      <c r="K311" s="192" t="s">
        <v>354</v>
      </c>
    </row>
    <row r="312" spans="3:11" x14ac:dyDescent="0.25">
      <c r="C312" s="192" t="s">
        <v>2641</v>
      </c>
      <c r="D312" s="192" t="s">
        <v>2736</v>
      </c>
      <c r="E312" s="192" t="s">
        <v>2724</v>
      </c>
      <c r="F312" s="192" t="str">
        <f>VLOOKUP(Table10[[#This Row],[Nom du paiement]],[3]dddd!$B:$D,3,0)</f>
        <v>Non</v>
      </c>
      <c r="G312" s="327" t="s">
        <v>2764</v>
      </c>
      <c r="I312" s="192" t="s">
        <v>724</v>
      </c>
      <c r="J312" s="235">
        <v>77606711</v>
      </c>
      <c r="K312" s="192" t="s">
        <v>354</v>
      </c>
    </row>
    <row r="313" spans="3:11" x14ac:dyDescent="0.25">
      <c r="C313" s="192" t="s">
        <v>2468</v>
      </c>
      <c r="D313" s="192" t="s">
        <v>2736</v>
      </c>
      <c r="E313" s="192" t="s">
        <v>2724</v>
      </c>
      <c r="F313" s="192" t="str">
        <f>VLOOKUP(Table10[[#This Row],[Nom du paiement]],[3]dddd!$B:$D,3,0)</f>
        <v>Non</v>
      </c>
      <c r="G313" s="327" t="s">
        <v>2764</v>
      </c>
      <c r="I313" s="192" t="s">
        <v>724</v>
      </c>
      <c r="J313" s="235">
        <v>76611953</v>
      </c>
      <c r="K313" s="192" t="s">
        <v>354</v>
      </c>
    </row>
    <row r="314" spans="3:11" x14ac:dyDescent="0.25">
      <c r="C314" s="192" t="s">
        <v>2627</v>
      </c>
      <c r="D314" s="192" t="s">
        <v>2736</v>
      </c>
      <c r="E314" s="192" t="s">
        <v>2728</v>
      </c>
      <c r="F314" s="192" t="str">
        <f>VLOOKUP(Table10[[#This Row],[Nom du paiement]],[3]dddd!$B:$D,3,0)</f>
        <v>Non</v>
      </c>
      <c r="G314" s="327" t="s">
        <v>2764</v>
      </c>
      <c r="I314" s="192" t="s">
        <v>724</v>
      </c>
      <c r="J314" s="235">
        <v>75767400</v>
      </c>
      <c r="K314" s="192" t="s">
        <v>354</v>
      </c>
    </row>
    <row r="315" spans="3:11" x14ac:dyDescent="0.25">
      <c r="C315" s="192" t="s">
        <v>2642</v>
      </c>
      <c r="D315" s="192" t="s">
        <v>2736</v>
      </c>
      <c r="E315" s="192" t="s">
        <v>2750</v>
      </c>
      <c r="F315" s="192" t="str">
        <f>VLOOKUP(Table10[[#This Row],[Nom du paiement]],[3]dddd!$B:$D,3,0)</f>
        <v>Non</v>
      </c>
      <c r="G315" s="327" t="s">
        <v>2764</v>
      </c>
      <c r="I315" s="192" t="s">
        <v>724</v>
      </c>
      <c r="J315" s="235">
        <v>75488107</v>
      </c>
      <c r="K315" s="192" t="s">
        <v>354</v>
      </c>
    </row>
    <row r="316" spans="3:11" x14ac:dyDescent="0.25">
      <c r="C316" s="192" t="s">
        <v>2353</v>
      </c>
      <c r="D316" s="192" t="s">
        <v>2736</v>
      </c>
      <c r="E316" s="192" t="s">
        <v>2729</v>
      </c>
      <c r="F316" s="192" t="str">
        <f>VLOOKUP(Table10[[#This Row],[Nom du paiement]],[3]dddd!$B:$D,3,0)</f>
        <v>Non</v>
      </c>
      <c r="G316" s="327" t="s">
        <v>2764</v>
      </c>
      <c r="I316" s="192" t="s">
        <v>724</v>
      </c>
      <c r="J316" s="235">
        <v>74384577</v>
      </c>
      <c r="K316" s="192" t="s">
        <v>354</v>
      </c>
    </row>
    <row r="317" spans="3:11" x14ac:dyDescent="0.25">
      <c r="C317" s="192" t="s">
        <v>2506</v>
      </c>
      <c r="D317" s="192" t="s">
        <v>2329</v>
      </c>
      <c r="E317" s="192" t="s">
        <v>2732</v>
      </c>
      <c r="F317" s="192" t="e">
        <f>VLOOKUP(Table10[[#This Row],[Nom du paiement]],[3]dddd!$B:$D,3,0)</f>
        <v>#N/A</v>
      </c>
      <c r="G317" s="327" t="s">
        <v>2764</v>
      </c>
      <c r="I317" s="192" t="s">
        <v>724</v>
      </c>
      <c r="J317" s="235">
        <v>149731100</v>
      </c>
      <c r="K317" s="192" t="s">
        <v>354</v>
      </c>
    </row>
    <row r="318" spans="3:11" x14ac:dyDescent="0.25">
      <c r="C318" s="192" t="s">
        <v>2635</v>
      </c>
      <c r="D318" s="192" t="s">
        <v>2736</v>
      </c>
      <c r="E318" s="192" t="s">
        <v>2744</v>
      </c>
      <c r="F318" s="192" t="str">
        <f>VLOOKUP(Table10[[#This Row],[Nom du paiement]],[3]dddd!$B:$D,3,0)</f>
        <v>Non</v>
      </c>
      <c r="G318" s="327" t="s">
        <v>2764</v>
      </c>
      <c r="I318" s="192" t="s">
        <v>724</v>
      </c>
      <c r="J318" s="235">
        <v>72172241</v>
      </c>
      <c r="K318" s="192" t="s">
        <v>354</v>
      </c>
    </row>
    <row r="319" spans="3:11" x14ac:dyDescent="0.25">
      <c r="C319" s="192" t="s">
        <v>2656</v>
      </c>
      <c r="D319" s="192" t="s">
        <v>2736</v>
      </c>
      <c r="E319" s="192" t="s">
        <v>2724</v>
      </c>
      <c r="F319" s="192" t="str">
        <f>VLOOKUP(Table10[[#This Row],[Nom du paiement]],[3]dddd!$B:$D,3,0)</f>
        <v>Non</v>
      </c>
      <c r="G319" s="327" t="s">
        <v>2764</v>
      </c>
      <c r="I319" s="192" t="s">
        <v>724</v>
      </c>
      <c r="J319" s="235">
        <v>72016526</v>
      </c>
      <c r="K319" s="192" t="s">
        <v>354</v>
      </c>
    </row>
    <row r="320" spans="3:11" ht="15.75" x14ac:dyDescent="0.3">
      <c r="C320" s="192" t="s">
        <v>2346</v>
      </c>
      <c r="D320" s="192" t="s">
        <v>2736</v>
      </c>
      <c r="E320" s="192" t="s">
        <v>2753</v>
      </c>
      <c r="F320" s="192" t="str">
        <f>VLOOKUP(Table10[[#This Row],[Nom du paiement]],[3]dddd!$B:$D,3,0)</f>
        <v>Non</v>
      </c>
      <c r="G320" s="327" t="s">
        <v>2763</v>
      </c>
      <c r="H320" s="336" t="s">
        <v>2766</v>
      </c>
      <c r="I320" s="192" t="s">
        <v>724</v>
      </c>
      <c r="J320" s="235">
        <v>71691779</v>
      </c>
      <c r="K320" s="192" t="s">
        <v>354</v>
      </c>
    </row>
    <row r="321" spans="3:11" x14ac:dyDescent="0.25">
      <c r="C321" s="192" t="s">
        <v>2336</v>
      </c>
      <c r="D321" s="192" t="s">
        <v>2735</v>
      </c>
      <c r="E321" s="192" t="s">
        <v>2690</v>
      </c>
      <c r="F321" s="192" t="str">
        <f>VLOOKUP(Table10[[#This Row],[Nom du paiement]],[3]dddd!$B:$D,3,0)</f>
        <v>Non</v>
      </c>
      <c r="G321" s="327" t="s">
        <v>2764</v>
      </c>
      <c r="H321" s="335" t="s">
        <v>2771</v>
      </c>
      <c r="I321" s="192" t="s">
        <v>724</v>
      </c>
      <c r="J321" s="235">
        <v>70053686</v>
      </c>
      <c r="K321" s="192" t="s">
        <v>354</v>
      </c>
    </row>
    <row r="322" spans="3:11" ht="15.75" x14ac:dyDescent="0.3">
      <c r="C322" s="192" t="s">
        <v>2398</v>
      </c>
      <c r="D322" s="192" t="s">
        <v>2737</v>
      </c>
      <c r="E322" s="192" t="s">
        <v>2704</v>
      </c>
      <c r="F322" s="192" t="str">
        <f>VLOOKUP(Table10[[#This Row],[Nom du paiement]],[3]dddd!$B:$D,3,0)</f>
        <v>Oui</v>
      </c>
      <c r="G322" s="327" t="s">
        <v>2763</v>
      </c>
      <c r="H322" s="336" t="s">
        <v>2767</v>
      </c>
      <c r="I322" s="192" t="s">
        <v>724</v>
      </c>
      <c r="J322" s="235">
        <v>69560274</v>
      </c>
      <c r="K322" s="192" t="s">
        <v>354</v>
      </c>
    </row>
    <row r="323" spans="3:11" ht="15.75" x14ac:dyDescent="0.3">
      <c r="C323" s="192" t="s">
        <v>2339</v>
      </c>
      <c r="D323" s="192" t="s">
        <v>2740</v>
      </c>
      <c r="E323" s="192" t="s">
        <v>2755</v>
      </c>
      <c r="F323" s="192" t="str">
        <f>VLOOKUP(Table10[[#This Row],[Nom du paiement]],[3]dddd!$B:$D,3,0)</f>
        <v>Non</v>
      </c>
      <c r="G323" s="327" t="s">
        <v>2763</v>
      </c>
      <c r="H323" s="336" t="s">
        <v>2768</v>
      </c>
      <c r="I323" s="192" t="s">
        <v>724</v>
      </c>
      <c r="J323" s="235">
        <v>69521100</v>
      </c>
      <c r="K323" s="192" t="s">
        <v>354</v>
      </c>
    </row>
    <row r="324" spans="3:11" x14ac:dyDescent="0.25">
      <c r="C324" s="192" t="s">
        <v>2349</v>
      </c>
      <c r="D324" s="192" t="s">
        <v>2736</v>
      </c>
      <c r="E324" s="192" t="s">
        <v>2726</v>
      </c>
      <c r="F324" s="192" t="str">
        <f>VLOOKUP(Table10[[#This Row],[Nom du paiement]],[3]dddd!$B:$D,3,0)</f>
        <v>Non</v>
      </c>
      <c r="G324" s="327" t="s">
        <v>2763</v>
      </c>
      <c r="H324" s="335" t="s">
        <v>2779</v>
      </c>
      <c r="I324" s="192" t="s">
        <v>724</v>
      </c>
      <c r="J324" s="235">
        <v>69332172</v>
      </c>
      <c r="K324" s="192" t="s">
        <v>354</v>
      </c>
    </row>
    <row r="325" spans="3:11" x14ac:dyDescent="0.25">
      <c r="C325" s="192" t="s">
        <v>2655</v>
      </c>
      <c r="D325" s="192" t="s">
        <v>2736</v>
      </c>
      <c r="E325" s="192" t="s">
        <v>2701</v>
      </c>
      <c r="F325" s="192" t="str">
        <f>VLOOKUP(Table10[[#This Row],[Nom du paiement]],[3]dddd!$B:$D,3,0)</f>
        <v>Non</v>
      </c>
      <c r="G325" s="327" t="s">
        <v>2764</v>
      </c>
      <c r="I325" s="192" t="s">
        <v>724</v>
      </c>
      <c r="J325" s="235">
        <v>68131593</v>
      </c>
      <c r="K325" s="192" t="s">
        <v>354</v>
      </c>
    </row>
    <row r="326" spans="3:11" x14ac:dyDescent="0.25">
      <c r="C326" s="192" t="s">
        <v>2499</v>
      </c>
      <c r="D326" s="192" t="s">
        <v>2737</v>
      </c>
      <c r="E326" s="192" t="s">
        <v>2746</v>
      </c>
      <c r="F326" s="192" t="str">
        <f>VLOOKUP(Table10[[#This Row],[Nom du paiement]],[3]dddd!$B:$D,3,0)</f>
        <v>Oui</v>
      </c>
      <c r="G326" s="327" t="s">
        <v>2763</v>
      </c>
      <c r="I326" s="192" t="s">
        <v>724</v>
      </c>
      <c r="J326" s="235">
        <v>67859648</v>
      </c>
      <c r="K326" s="192" t="s">
        <v>354</v>
      </c>
    </row>
    <row r="327" spans="3:11" x14ac:dyDescent="0.25">
      <c r="C327" s="192" t="s">
        <v>2632</v>
      </c>
      <c r="D327" s="192" t="s">
        <v>2736</v>
      </c>
      <c r="E327" s="192" t="s">
        <v>2701</v>
      </c>
      <c r="F327" s="192" t="str">
        <f>VLOOKUP(Table10[[#This Row],[Nom du paiement]],[3]dddd!$B:$D,3,0)</f>
        <v>Non</v>
      </c>
      <c r="G327" s="327" t="s">
        <v>2764</v>
      </c>
      <c r="I327" s="192" t="s">
        <v>724</v>
      </c>
      <c r="J327" s="235">
        <v>66583244</v>
      </c>
      <c r="K327" s="192" t="s">
        <v>354</v>
      </c>
    </row>
    <row r="328" spans="3:11" x14ac:dyDescent="0.25">
      <c r="C328" s="192" t="s">
        <v>2556</v>
      </c>
      <c r="D328" s="192" t="s">
        <v>2736</v>
      </c>
      <c r="E328" s="192" t="s">
        <v>2724</v>
      </c>
      <c r="F328" s="192" t="str">
        <f>VLOOKUP(Table10[[#This Row],[Nom du paiement]],[3]dddd!$B:$D,3,0)</f>
        <v>Non</v>
      </c>
      <c r="G328" s="327" t="s">
        <v>2764</v>
      </c>
      <c r="I328" s="192" t="s">
        <v>724</v>
      </c>
      <c r="J328" s="235">
        <v>66064549</v>
      </c>
      <c r="K328" s="192" t="s">
        <v>354</v>
      </c>
    </row>
    <row r="329" spans="3:11" x14ac:dyDescent="0.25">
      <c r="C329" s="192" t="s">
        <v>2556</v>
      </c>
      <c r="D329" s="192" t="s">
        <v>2736</v>
      </c>
      <c r="E329" s="192" t="s">
        <v>2724</v>
      </c>
      <c r="F329" s="192" t="str">
        <f>VLOOKUP(Table10[[#This Row],[Nom du paiement]],[3]dddd!$B:$D,3,0)</f>
        <v>Non</v>
      </c>
      <c r="G329" s="327" t="s">
        <v>2764</v>
      </c>
      <c r="I329" s="192" t="s">
        <v>724</v>
      </c>
      <c r="J329" s="235">
        <v>66064549</v>
      </c>
      <c r="K329" s="192" t="s">
        <v>354</v>
      </c>
    </row>
    <row r="330" spans="3:11" x14ac:dyDescent="0.25">
      <c r="C330" s="192" t="s">
        <v>2646</v>
      </c>
      <c r="D330" s="192" t="s">
        <v>2736</v>
      </c>
      <c r="E330" s="192" t="s">
        <v>2701</v>
      </c>
      <c r="F330" s="192" t="str">
        <f>VLOOKUP(Table10[[#This Row],[Nom du paiement]],[3]dddd!$B:$D,3,0)</f>
        <v>Non</v>
      </c>
      <c r="G330" s="327" t="s">
        <v>2764</v>
      </c>
      <c r="I330" s="192" t="s">
        <v>724</v>
      </c>
      <c r="J330" s="235">
        <v>65393044</v>
      </c>
      <c r="K330" s="192" t="s">
        <v>354</v>
      </c>
    </row>
    <row r="331" spans="3:11" x14ac:dyDescent="0.25">
      <c r="C331" s="192" t="s">
        <v>2433</v>
      </c>
      <c r="D331" s="192" t="s">
        <v>2737</v>
      </c>
      <c r="E331" s="192" t="s">
        <v>2748</v>
      </c>
      <c r="F331" s="192" t="str">
        <f>VLOOKUP(Table10[[#This Row],[Nom du paiement]],[3]dddd!$B:$D,3,0)</f>
        <v>Oui</v>
      </c>
      <c r="G331" s="327" t="s">
        <v>2764</v>
      </c>
      <c r="I331" s="192" t="s">
        <v>724</v>
      </c>
      <c r="J331" s="235">
        <v>65183092</v>
      </c>
      <c r="K331" s="192" t="s">
        <v>354</v>
      </c>
    </row>
    <row r="332" spans="3:11" x14ac:dyDescent="0.25">
      <c r="C332" s="192" t="s">
        <v>2655</v>
      </c>
      <c r="D332" s="192" t="s">
        <v>2736</v>
      </c>
      <c r="E332" s="192" t="s">
        <v>2727</v>
      </c>
      <c r="F332" s="192" t="str">
        <f>VLOOKUP(Table10[[#This Row],[Nom du paiement]],[3]dddd!$B:$D,3,0)</f>
        <v>Non</v>
      </c>
      <c r="G332" s="327" t="s">
        <v>2764</v>
      </c>
      <c r="I332" s="192" t="s">
        <v>724</v>
      </c>
      <c r="J332" s="235">
        <v>63608240</v>
      </c>
      <c r="K332" s="192" t="s">
        <v>354</v>
      </c>
    </row>
    <row r="333" spans="3:11" x14ac:dyDescent="0.25">
      <c r="C333" s="192" t="s">
        <v>2648</v>
      </c>
      <c r="D333" s="192" t="s">
        <v>2736</v>
      </c>
      <c r="E333" s="192" t="s">
        <v>2724</v>
      </c>
      <c r="F333" s="192" t="str">
        <f>VLOOKUP(Table10[[#This Row],[Nom du paiement]],[3]dddd!$B:$D,3,0)</f>
        <v>Non</v>
      </c>
      <c r="G333" s="327" t="s">
        <v>2764</v>
      </c>
      <c r="I333" s="192" t="s">
        <v>724</v>
      </c>
      <c r="J333" s="235">
        <v>63255849</v>
      </c>
      <c r="K333" s="192" t="s">
        <v>354</v>
      </c>
    </row>
    <row r="334" spans="3:11" ht="15.75" x14ac:dyDescent="0.3">
      <c r="C334" s="192" t="s">
        <v>2346</v>
      </c>
      <c r="D334" s="192" t="s">
        <v>2739</v>
      </c>
      <c r="E334" s="192" t="s">
        <v>2749</v>
      </c>
      <c r="F334" s="192" t="str">
        <f>VLOOKUP(Table10[[#This Row],[Nom du paiement]],[3]dddd!$B:$D,3,0)</f>
        <v>Non</v>
      </c>
      <c r="G334" s="327" t="s">
        <v>2763</v>
      </c>
      <c r="H334" s="336" t="s">
        <v>2766</v>
      </c>
      <c r="I334" s="192" t="s">
        <v>724</v>
      </c>
      <c r="J334" s="235">
        <v>62713125</v>
      </c>
      <c r="K334" s="192" t="s">
        <v>354</v>
      </c>
    </row>
    <row r="335" spans="3:11" x14ac:dyDescent="0.25">
      <c r="C335" s="192" t="s">
        <v>2637</v>
      </c>
      <c r="D335" s="192" t="s">
        <v>2736</v>
      </c>
      <c r="E335" s="192" t="s">
        <v>2744</v>
      </c>
      <c r="F335" s="192" t="str">
        <f>VLOOKUP(Table10[[#This Row],[Nom du paiement]],[3]dddd!$B:$D,3,0)</f>
        <v>Non</v>
      </c>
      <c r="G335" s="327" t="s">
        <v>2764</v>
      </c>
      <c r="I335" s="192" t="s">
        <v>724</v>
      </c>
      <c r="J335" s="235">
        <v>60752026</v>
      </c>
      <c r="K335" s="192" t="s">
        <v>354</v>
      </c>
    </row>
    <row r="336" spans="3:11" x14ac:dyDescent="0.25">
      <c r="C336" s="192" t="s">
        <v>2630</v>
      </c>
      <c r="D336" s="192" t="s">
        <v>2736</v>
      </c>
      <c r="E336" s="192" t="s">
        <v>2727</v>
      </c>
      <c r="F336" s="192" t="str">
        <f>VLOOKUP(Table10[[#This Row],[Nom du paiement]],[3]dddd!$B:$D,3,0)</f>
        <v>Non</v>
      </c>
      <c r="G336" s="327" t="s">
        <v>2764</v>
      </c>
      <c r="I336" s="192" t="s">
        <v>724</v>
      </c>
      <c r="J336" s="235">
        <v>60523525</v>
      </c>
      <c r="K336" s="192" t="s">
        <v>354</v>
      </c>
    </row>
    <row r="337" spans="3:11" x14ac:dyDescent="0.25">
      <c r="C337" s="192" t="s">
        <v>2515</v>
      </c>
      <c r="D337" s="192" t="s">
        <v>2737</v>
      </c>
      <c r="E337" s="192" t="s">
        <v>2709</v>
      </c>
      <c r="F337" s="192" t="str">
        <f>VLOOKUP(Table10[[#This Row],[Nom du paiement]],[3]dddd!$B:$D,3,0)</f>
        <v>Oui</v>
      </c>
      <c r="G337" s="327" t="s">
        <v>2764</v>
      </c>
      <c r="I337" s="192" t="s">
        <v>724</v>
      </c>
      <c r="J337" s="235">
        <v>58000000</v>
      </c>
      <c r="K337" s="192" t="s">
        <v>354</v>
      </c>
    </row>
    <row r="338" spans="3:11" x14ac:dyDescent="0.25">
      <c r="C338" s="192" t="s">
        <v>2411</v>
      </c>
      <c r="D338" s="192" t="s">
        <v>2737</v>
      </c>
      <c r="E338" s="192" t="s">
        <v>2748</v>
      </c>
      <c r="F338" s="192" t="str">
        <f>VLOOKUP(Table10[[#This Row],[Nom du paiement]],[3]dddd!$B:$D,3,0)</f>
        <v>Oui</v>
      </c>
      <c r="G338" s="327" t="s">
        <v>2764</v>
      </c>
      <c r="I338" s="192" t="s">
        <v>724</v>
      </c>
      <c r="J338" s="235">
        <v>57899859</v>
      </c>
      <c r="K338" s="192" t="s">
        <v>354</v>
      </c>
    </row>
    <row r="339" spans="3:11" ht="15" x14ac:dyDescent="0.25">
      <c r="C339" s="192" t="s">
        <v>2348</v>
      </c>
      <c r="D339" s="192" t="s">
        <v>2740</v>
      </c>
      <c r="E339" s="192" t="s">
        <v>2755</v>
      </c>
      <c r="F339" s="192" t="str">
        <f>VLOOKUP(Table10[[#This Row],[Nom du paiement]],[3]dddd!$B:$D,3,0)</f>
        <v>Non</v>
      </c>
      <c r="G339" s="327" t="s">
        <v>2763</v>
      </c>
      <c r="H339" s="337" t="s">
        <v>2780</v>
      </c>
      <c r="I339" s="192" t="s">
        <v>724</v>
      </c>
      <c r="J339" s="235">
        <v>57380000</v>
      </c>
      <c r="K339" s="192" t="s">
        <v>354</v>
      </c>
    </row>
    <row r="340" spans="3:11" x14ac:dyDescent="0.25">
      <c r="C340" s="192" t="s">
        <v>2344</v>
      </c>
      <c r="D340" s="192" t="s">
        <v>2739</v>
      </c>
      <c r="E340" s="192" t="s">
        <v>2749</v>
      </c>
      <c r="F340" s="192" t="str">
        <f>VLOOKUP(Table10[[#This Row],[Nom du paiement]],[3]dddd!$B:$D,3,0)</f>
        <v>Non</v>
      </c>
      <c r="G340" s="327" t="s">
        <v>2763</v>
      </c>
      <c r="H340" s="335" t="s">
        <v>2772</v>
      </c>
      <c r="I340" s="192" t="s">
        <v>724</v>
      </c>
      <c r="J340" s="235">
        <v>57168875</v>
      </c>
      <c r="K340" s="192" t="s">
        <v>354</v>
      </c>
    </row>
    <row r="341" spans="3:11" x14ac:dyDescent="0.25">
      <c r="C341" s="192" t="s">
        <v>2647</v>
      </c>
      <c r="D341" s="192" t="s">
        <v>2736</v>
      </c>
      <c r="E341" s="192" t="s">
        <v>2727</v>
      </c>
      <c r="F341" s="192" t="str">
        <f>VLOOKUP(Table10[[#This Row],[Nom du paiement]],[3]dddd!$B:$D,3,0)</f>
        <v>Non</v>
      </c>
      <c r="G341" s="327" t="s">
        <v>2764</v>
      </c>
      <c r="I341" s="192" t="s">
        <v>724</v>
      </c>
      <c r="J341" s="235">
        <v>56933106</v>
      </c>
      <c r="K341" s="192" t="s">
        <v>354</v>
      </c>
    </row>
    <row r="342" spans="3:11" x14ac:dyDescent="0.25">
      <c r="C342" s="192" t="s">
        <v>2350</v>
      </c>
      <c r="D342" s="192" t="s">
        <v>2742</v>
      </c>
      <c r="E342" s="192" t="s">
        <v>2718</v>
      </c>
      <c r="F342" s="192" t="str">
        <f>VLOOKUP(Table10[[#This Row],[Nom du paiement]],[3]dddd!$B:$D,3,0)</f>
        <v>Oui</v>
      </c>
      <c r="G342" s="327" t="s">
        <v>2763</v>
      </c>
      <c r="I342" s="192" t="s">
        <v>724</v>
      </c>
      <c r="J342" s="235">
        <v>56212413</v>
      </c>
      <c r="K342" s="192" t="s">
        <v>354</v>
      </c>
    </row>
    <row r="343" spans="3:11" ht="15.75" x14ac:dyDescent="0.3">
      <c r="C343" s="192" t="s">
        <v>2340</v>
      </c>
      <c r="D343" s="192" t="s">
        <v>2736</v>
      </c>
      <c r="E343" s="192" t="s">
        <v>2729</v>
      </c>
      <c r="F343" s="192" t="str">
        <f>VLOOKUP(Table10[[#This Row],[Nom du paiement]],[3]dddd!$B:$D,3,0)</f>
        <v>Non</v>
      </c>
      <c r="G343" s="327" t="s">
        <v>2763</v>
      </c>
      <c r="H343" s="336" t="s">
        <v>2776</v>
      </c>
      <c r="I343" s="192" t="s">
        <v>724</v>
      </c>
      <c r="J343" s="235">
        <v>56144167</v>
      </c>
      <c r="K343" s="192" t="s">
        <v>354</v>
      </c>
    </row>
    <row r="344" spans="3:11" ht="15" x14ac:dyDescent="0.25">
      <c r="C344" s="192" t="s">
        <v>2347</v>
      </c>
      <c r="D344" s="192" t="s">
        <v>2736</v>
      </c>
      <c r="E344" s="192" t="s">
        <v>2728</v>
      </c>
      <c r="F344" s="192" t="str">
        <f>VLOOKUP(Table10[[#This Row],[Nom du paiement]],[3]dddd!$B:$D,3,0)</f>
        <v>Non</v>
      </c>
      <c r="G344" s="327" t="s">
        <v>2763</v>
      </c>
      <c r="H344" s="338" t="s">
        <v>2778</v>
      </c>
      <c r="I344" s="192" t="s">
        <v>724</v>
      </c>
      <c r="J344" s="235">
        <v>55595639</v>
      </c>
      <c r="K344" s="192" t="s">
        <v>354</v>
      </c>
    </row>
    <row r="345" spans="3:11" x14ac:dyDescent="0.25">
      <c r="C345" s="192" t="s">
        <v>2349</v>
      </c>
      <c r="D345" s="192" t="s">
        <v>2736</v>
      </c>
      <c r="E345" s="192" t="s">
        <v>2725</v>
      </c>
      <c r="F345" s="192" t="str">
        <f>VLOOKUP(Table10[[#This Row],[Nom du paiement]],[3]dddd!$B:$D,3,0)</f>
        <v>Non</v>
      </c>
      <c r="G345" s="327" t="s">
        <v>2763</v>
      </c>
      <c r="H345" s="335" t="s">
        <v>2779</v>
      </c>
      <c r="I345" s="192" t="s">
        <v>724</v>
      </c>
      <c r="J345" s="235">
        <v>54536985</v>
      </c>
      <c r="K345" s="192" t="s">
        <v>354</v>
      </c>
    </row>
    <row r="346" spans="3:11" x14ac:dyDescent="0.25">
      <c r="C346" s="192" t="s">
        <v>2425</v>
      </c>
      <c r="D346" s="192" t="s">
        <v>2737</v>
      </c>
      <c r="E346" s="192" t="s">
        <v>2746</v>
      </c>
      <c r="F346" s="192" t="str">
        <f>VLOOKUP(Table10[[#This Row],[Nom du paiement]],[3]dddd!$B:$D,3,0)</f>
        <v>Oui</v>
      </c>
      <c r="G346" s="327" t="s">
        <v>2764</v>
      </c>
      <c r="I346" s="192" t="s">
        <v>724</v>
      </c>
      <c r="J346" s="235">
        <v>54291825</v>
      </c>
      <c r="K346" s="192" t="s">
        <v>354</v>
      </c>
    </row>
    <row r="347" spans="3:11" ht="15.75" x14ac:dyDescent="0.3">
      <c r="C347" s="192" t="s">
        <v>2346</v>
      </c>
      <c r="D347" s="192" t="s">
        <v>2736</v>
      </c>
      <c r="E347" s="192" t="s">
        <v>2752</v>
      </c>
      <c r="F347" s="192" t="str">
        <f>VLOOKUP(Table10[[#This Row],[Nom du paiement]],[3]dddd!$B:$D,3,0)</f>
        <v>Non</v>
      </c>
      <c r="G347" s="327" t="s">
        <v>2763</v>
      </c>
      <c r="H347" s="336" t="s">
        <v>2766</v>
      </c>
      <c r="I347" s="192" t="s">
        <v>724</v>
      </c>
      <c r="J347" s="235">
        <v>53476114</v>
      </c>
      <c r="K347" s="192" t="s">
        <v>354</v>
      </c>
    </row>
    <row r="348" spans="3:11" x14ac:dyDescent="0.25">
      <c r="C348" s="192" t="s">
        <v>2646</v>
      </c>
      <c r="D348" s="192" t="s">
        <v>2736</v>
      </c>
      <c r="E348" s="192" t="s">
        <v>2750</v>
      </c>
      <c r="F348" s="192" t="str">
        <f>VLOOKUP(Table10[[#This Row],[Nom du paiement]],[3]dddd!$B:$D,3,0)</f>
        <v>Non</v>
      </c>
      <c r="G348" s="327" t="s">
        <v>2764</v>
      </c>
      <c r="I348" s="192" t="s">
        <v>724</v>
      </c>
      <c r="J348" s="235">
        <v>52713624</v>
      </c>
      <c r="K348" s="192" t="s">
        <v>354</v>
      </c>
    </row>
    <row r="349" spans="3:11" x14ac:dyDescent="0.25">
      <c r="C349" s="192" t="s">
        <v>2350</v>
      </c>
      <c r="D349" s="192" t="s">
        <v>2736</v>
      </c>
      <c r="E349" s="192" t="s">
        <v>2727</v>
      </c>
      <c r="F349" s="192" t="str">
        <f>VLOOKUP(Table10[[#This Row],[Nom du paiement]],[3]dddd!$B:$D,3,0)</f>
        <v>Non</v>
      </c>
      <c r="G349" s="327" t="s">
        <v>2763</v>
      </c>
      <c r="I349" s="192" t="s">
        <v>724</v>
      </c>
      <c r="J349" s="235">
        <v>52352966</v>
      </c>
      <c r="K349" s="192" t="s">
        <v>354</v>
      </c>
    </row>
    <row r="350" spans="3:11" x14ac:dyDescent="0.25">
      <c r="C350" s="192" t="s">
        <v>2653</v>
      </c>
      <c r="D350" s="192" t="s">
        <v>2736</v>
      </c>
      <c r="E350" s="192" t="s">
        <v>2756</v>
      </c>
      <c r="F350" s="326" t="s">
        <v>70</v>
      </c>
      <c r="G350" s="327" t="s">
        <v>2764</v>
      </c>
      <c r="I350" s="192" t="s">
        <v>724</v>
      </c>
      <c r="J350" s="235">
        <v>51997805</v>
      </c>
      <c r="K350" s="192" t="s">
        <v>354</v>
      </c>
    </row>
    <row r="351" spans="3:11" x14ac:dyDescent="0.25">
      <c r="C351" s="192" t="s">
        <v>2451</v>
      </c>
      <c r="D351" s="192" t="s">
        <v>2739</v>
      </c>
      <c r="E351" s="192" t="s">
        <v>2749</v>
      </c>
      <c r="F351" s="192" t="str">
        <f>VLOOKUP(Table10[[#This Row],[Nom du paiement]],[3]dddd!$B:$D,3,0)</f>
        <v>Non</v>
      </c>
      <c r="G351" s="327" t="s">
        <v>2763</v>
      </c>
      <c r="H351" s="335" t="s">
        <v>2772</v>
      </c>
      <c r="I351" s="192" t="s">
        <v>724</v>
      </c>
      <c r="J351" s="235">
        <v>57168875</v>
      </c>
      <c r="K351" s="192" t="s">
        <v>354</v>
      </c>
    </row>
    <row r="352" spans="3:11" x14ac:dyDescent="0.25">
      <c r="C352" s="192" t="s">
        <v>2408</v>
      </c>
      <c r="D352" s="192" t="s">
        <v>2736</v>
      </c>
      <c r="E352" s="192" t="s">
        <v>2693</v>
      </c>
      <c r="F352" s="192" t="str">
        <f>VLOOKUP(Table10[[#This Row],[Nom du paiement]],[3]dddd!$B:$D,3,0)</f>
        <v>Non</v>
      </c>
      <c r="G352" s="327" t="s">
        <v>2764</v>
      </c>
      <c r="I352" s="192" t="s">
        <v>724</v>
      </c>
      <c r="J352" s="235">
        <v>51189797</v>
      </c>
      <c r="K352" s="192" t="s">
        <v>354</v>
      </c>
    </row>
    <row r="353" spans="3:11" x14ac:dyDescent="0.25">
      <c r="C353" s="192" t="s">
        <v>2632</v>
      </c>
      <c r="D353" s="192" t="s">
        <v>2736</v>
      </c>
      <c r="E353" s="192" t="s">
        <v>2750</v>
      </c>
      <c r="F353" s="192" t="str">
        <f>VLOOKUP(Table10[[#This Row],[Nom du paiement]],[3]dddd!$B:$D,3,0)</f>
        <v>Non</v>
      </c>
      <c r="G353" s="327" t="s">
        <v>2764</v>
      </c>
      <c r="I353" s="192" t="s">
        <v>724</v>
      </c>
      <c r="J353" s="235">
        <v>50494412</v>
      </c>
      <c r="K353" s="192" t="s">
        <v>354</v>
      </c>
    </row>
    <row r="354" spans="3:11" x14ac:dyDescent="0.25">
      <c r="C354" s="192" t="s">
        <v>2627</v>
      </c>
      <c r="D354" s="192" t="s">
        <v>2736</v>
      </c>
      <c r="E354" s="192" t="s">
        <v>2750</v>
      </c>
      <c r="F354" s="192" t="str">
        <f>VLOOKUP(Table10[[#This Row],[Nom du paiement]],[3]dddd!$B:$D,3,0)</f>
        <v>Non</v>
      </c>
      <c r="G354" s="327" t="s">
        <v>2764</v>
      </c>
      <c r="I354" s="192" t="s">
        <v>724</v>
      </c>
      <c r="J354" s="235">
        <v>50351391</v>
      </c>
      <c r="K354" s="192" t="s">
        <v>354</v>
      </c>
    </row>
    <row r="355" spans="3:11" x14ac:dyDescent="0.25">
      <c r="C355" s="192" t="s">
        <v>2353</v>
      </c>
      <c r="D355" s="192" t="s">
        <v>2737</v>
      </c>
      <c r="E355" s="192" t="s">
        <v>2709</v>
      </c>
      <c r="F355" s="192" t="str">
        <f>VLOOKUP(Table10[[#This Row],[Nom du paiement]],[3]dddd!$B:$D,3,0)</f>
        <v>Oui</v>
      </c>
      <c r="G355" s="327" t="s">
        <v>2764</v>
      </c>
      <c r="I355" s="192" t="s">
        <v>724</v>
      </c>
      <c r="J355" s="235">
        <v>50000000</v>
      </c>
      <c r="K355" s="192" t="s">
        <v>354</v>
      </c>
    </row>
    <row r="356" spans="3:11" x14ac:dyDescent="0.25">
      <c r="C356" s="192" t="s">
        <v>2483</v>
      </c>
      <c r="D356" s="192" t="s">
        <v>2737</v>
      </c>
      <c r="E356" s="192" t="s">
        <v>2709</v>
      </c>
      <c r="F356" s="192" t="str">
        <f>VLOOKUP(Table10[[#This Row],[Nom du paiement]],[3]dddd!$B:$D,3,0)</f>
        <v>Oui</v>
      </c>
      <c r="G356" s="327" t="s">
        <v>2764</v>
      </c>
      <c r="I356" s="192" t="s">
        <v>724</v>
      </c>
      <c r="J356" s="235">
        <v>50000000</v>
      </c>
      <c r="K356" s="192" t="s">
        <v>354</v>
      </c>
    </row>
    <row r="357" spans="3:11" x14ac:dyDescent="0.25">
      <c r="C357" s="192" t="s">
        <v>2628</v>
      </c>
      <c r="D357" s="192" t="s">
        <v>2736</v>
      </c>
      <c r="E357" s="192" t="s">
        <v>2728</v>
      </c>
      <c r="F357" s="192" t="str">
        <f>VLOOKUP(Table10[[#This Row],[Nom du paiement]],[3]dddd!$B:$D,3,0)</f>
        <v>Non</v>
      </c>
      <c r="G357" s="327" t="s">
        <v>2764</v>
      </c>
      <c r="I357" s="192" t="s">
        <v>724</v>
      </c>
      <c r="J357" s="235">
        <v>49792158</v>
      </c>
      <c r="K357" s="192" t="s">
        <v>354</v>
      </c>
    </row>
    <row r="358" spans="3:11" x14ac:dyDescent="0.25">
      <c r="C358" s="192" t="s">
        <v>2647</v>
      </c>
      <c r="D358" s="192" t="s">
        <v>2736</v>
      </c>
      <c r="E358" s="192" t="s">
        <v>2724</v>
      </c>
      <c r="F358" s="192" t="str">
        <f>VLOOKUP(Table10[[#This Row],[Nom du paiement]],[3]dddd!$B:$D,3,0)</f>
        <v>Non</v>
      </c>
      <c r="G358" s="327" t="s">
        <v>2764</v>
      </c>
      <c r="I358" s="192" t="s">
        <v>724</v>
      </c>
      <c r="J358" s="235">
        <v>49575863</v>
      </c>
      <c r="K358" s="192" t="s">
        <v>354</v>
      </c>
    </row>
    <row r="359" spans="3:11" x14ac:dyDescent="0.25">
      <c r="C359" s="192" t="s">
        <v>2375</v>
      </c>
      <c r="D359" s="192" t="s">
        <v>2736</v>
      </c>
      <c r="E359" s="192" t="s">
        <v>2725</v>
      </c>
      <c r="F359" s="192" t="str">
        <f>VLOOKUP(Table10[[#This Row],[Nom du paiement]],[3]dddd!$B:$D,3,0)</f>
        <v>Non</v>
      </c>
      <c r="G359" s="327" t="s">
        <v>2764</v>
      </c>
      <c r="I359" s="192" t="s">
        <v>724</v>
      </c>
      <c r="J359" s="235">
        <v>49005514</v>
      </c>
      <c r="K359" s="192" t="s">
        <v>354</v>
      </c>
    </row>
    <row r="360" spans="3:11" x14ac:dyDescent="0.25">
      <c r="C360" s="192" t="s">
        <v>2654</v>
      </c>
      <c r="D360" s="192" t="s">
        <v>2736</v>
      </c>
      <c r="E360" s="192" t="s">
        <v>2744</v>
      </c>
      <c r="F360" s="192" t="str">
        <f>VLOOKUP(Table10[[#This Row],[Nom du paiement]],[3]dddd!$B:$D,3,0)</f>
        <v>Non</v>
      </c>
      <c r="G360" s="327" t="s">
        <v>2764</v>
      </c>
      <c r="I360" s="192" t="s">
        <v>724</v>
      </c>
      <c r="J360" s="235">
        <v>48863250</v>
      </c>
      <c r="K360" s="192" t="s">
        <v>354</v>
      </c>
    </row>
    <row r="361" spans="3:11" x14ac:dyDescent="0.25">
      <c r="C361" s="192" t="s">
        <v>2349</v>
      </c>
      <c r="D361" s="192" t="s">
        <v>2736</v>
      </c>
      <c r="E361" s="192" t="s">
        <v>2750</v>
      </c>
      <c r="F361" s="192" t="str">
        <f>VLOOKUP(Table10[[#This Row],[Nom du paiement]],[3]dddd!$B:$D,3,0)</f>
        <v>Non</v>
      </c>
      <c r="G361" s="327" t="s">
        <v>2763</v>
      </c>
      <c r="H361" s="335" t="s">
        <v>2779</v>
      </c>
      <c r="I361" s="192" t="s">
        <v>724</v>
      </c>
      <c r="J361" s="235">
        <v>47910325</v>
      </c>
      <c r="K361" s="192" t="s">
        <v>354</v>
      </c>
    </row>
    <row r="362" spans="3:11" x14ac:dyDescent="0.25">
      <c r="C362" s="192" t="s">
        <v>2635</v>
      </c>
      <c r="D362" s="192" t="s">
        <v>2736</v>
      </c>
      <c r="E362" s="192" t="s">
        <v>2724</v>
      </c>
      <c r="F362" s="192" t="str">
        <f>VLOOKUP(Table10[[#This Row],[Nom du paiement]],[3]dddd!$B:$D,3,0)</f>
        <v>Non</v>
      </c>
      <c r="G362" s="327" t="s">
        <v>2764</v>
      </c>
      <c r="I362" s="192" t="s">
        <v>724</v>
      </c>
      <c r="J362" s="235">
        <v>47831986</v>
      </c>
      <c r="K362" s="192" t="s">
        <v>354</v>
      </c>
    </row>
    <row r="363" spans="3:11" x14ac:dyDescent="0.25">
      <c r="C363" s="192" t="s">
        <v>2631</v>
      </c>
      <c r="D363" s="192" t="s">
        <v>2736</v>
      </c>
      <c r="E363" s="192" t="s">
        <v>2724</v>
      </c>
      <c r="F363" s="192" t="str">
        <f>VLOOKUP(Table10[[#This Row],[Nom du paiement]],[3]dddd!$B:$D,3,0)</f>
        <v>Non</v>
      </c>
      <c r="G363" s="327" t="s">
        <v>2764</v>
      </c>
      <c r="I363" s="192" t="s">
        <v>724</v>
      </c>
      <c r="J363" s="235">
        <v>46402902</v>
      </c>
      <c r="K363" s="192" t="s">
        <v>354</v>
      </c>
    </row>
    <row r="364" spans="3:11" ht="15.75" x14ac:dyDescent="0.3">
      <c r="C364" s="192" t="s">
        <v>2351</v>
      </c>
      <c r="D364" s="192" t="s">
        <v>2736</v>
      </c>
      <c r="E364" s="192" t="s">
        <v>2745</v>
      </c>
      <c r="F364" s="192" t="str">
        <f>VLOOKUP(Table10[[#This Row],[Nom du paiement]],[3]dddd!$B:$D,3,0)</f>
        <v>Non</v>
      </c>
      <c r="G364" s="327" t="s">
        <v>2763</v>
      </c>
      <c r="H364" s="336" t="s">
        <v>2765</v>
      </c>
      <c r="I364" s="192" t="s">
        <v>724</v>
      </c>
      <c r="J364" s="235">
        <v>45361745</v>
      </c>
      <c r="K364" s="192" t="s">
        <v>354</v>
      </c>
    </row>
    <row r="365" spans="3:11" ht="15" x14ac:dyDescent="0.25">
      <c r="C365" s="192" t="s">
        <v>2347</v>
      </c>
      <c r="D365" s="192" t="s">
        <v>2737</v>
      </c>
      <c r="E365" s="192" t="s">
        <v>2709</v>
      </c>
      <c r="F365" s="192" t="str">
        <f>VLOOKUP(Table10[[#This Row],[Nom du paiement]],[3]dddd!$B:$D,3,0)</f>
        <v>Oui</v>
      </c>
      <c r="G365" s="327" t="s">
        <v>2763</v>
      </c>
      <c r="H365" s="338" t="s">
        <v>2778</v>
      </c>
      <c r="I365" s="192" t="s">
        <v>724</v>
      </c>
      <c r="J365" s="235">
        <v>45000000</v>
      </c>
      <c r="K365" s="192" t="s">
        <v>354</v>
      </c>
    </row>
    <row r="366" spans="3:11" x14ac:dyDescent="0.25">
      <c r="C366" s="192" t="s">
        <v>2499</v>
      </c>
      <c r="D366" s="192" t="s">
        <v>2736</v>
      </c>
      <c r="E366" s="192" t="s">
        <v>2697</v>
      </c>
      <c r="F366" s="192" t="str">
        <f>VLOOKUP(Table10[[#This Row],[Nom du paiement]],[3]dddd!$B:$D,3,0)</f>
        <v>Non</v>
      </c>
      <c r="G366" s="327" t="s">
        <v>2763</v>
      </c>
      <c r="I366" s="192" t="s">
        <v>724</v>
      </c>
      <c r="J366" s="235">
        <v>44933458</v>
      </c>
      <c r="K366" s="192" t="s">
        <v>354</v>
      </c>
    </row>
    <row r="367" spans="3:11" x14ac:dyDescent="0.25">
      <c r="C367" s="192" t="s">
        <v>2516</v>
      </c>
      <c r="D367" s="192" t="s">
        <v>2736</v>
      </c>
      <c r="E367" s="192" t="s">
        <v>2728</v>
      </c>
      <c r="F367" s="192" t="str">
        <f>VLOOKUP(Table10[[#This Row],[Nom du paiement]],[3]dddd!$B:$D,3,0)</f>
        <v>Non</v>
      </c>
      <c r="G367" s="327" t="s">
        <v>2764</v>
      </c>
      <c r="I367" s="192" t="s">
        <v>724</v>
      </c>
      <c r="J367" s="235">
        <v>44852094</v>
      </c>
      <c r="K367" s="192" t="s">
        <v>354</v>
      </c>
    </row>
    <row r="368" spans="3:11" x14ac:dyDescent="0.25">
      <c r="C368" s="192" t="s">
        <v>2637</v>
      </c>
      <c r="D368" s="192" t="s">
        <v>2736</v>
      </c>
      <c r="E368" s="192" t="s">
        <v>2693</v>
      </c>
      <c r="F368" s="192" t="str">
        <f>VLOOKUP(Table10[[#This Row],[Nom du paiement]],[3]dddd!$B:$D,3,0)</f>
        <v>Non</v>
      </c>
      <c r="G368" s="327" t="s">
        <v>2764</v>
      </c>
      <c r="I368" s="192" t="s">
        <v>724</v>
      </c>
      <c r="J368" s="235">
        <v>44516526</v>
      </c>
      <c r="K368" s="192" t="s">
        <v>354</v>
      </c>
    </row>
    <row r="369" spans="3:11" x14ac:dyDescent="0.25">
      <c r="C369" s="192" t="s">
        <v>2349</v>
      </c>
      <c r="D369" s="192" t="s">
        <v>2736</v>
      </c>
      <c r="E369" s="192" t="s">
        <v>2745</v>
      </c>
      <c r="F369" s="192" t="str">
        <f>VLOOKUP(Table10[[#This Row],[Nom du paiement]],[3]dddd!$B:$D,3,0)</f>
        <v>Non</v>
      </c>
      <c r="G369" s="327" t="s">
        <v>2763</v>
      </c>
      <c r="H369" s="335" t="s">
        <v>2779</v>
      </c>
      <c r="I369" s="192" t="s">
        <v>724</v>
      </c>
      <c r="J369" s="235">
        <v>43340293</v>
      </c>
      <c r="K369" s="192" t="s">
        <v>354</v>
      </c>
    </row>
    <row r="370" spans="3:11" ht="15.75" x14ac:dyDescent="0.3">
      <c r="C370" s="192" t="s">
        <v>2346</v>
      </c>
      <c r="D370" s="192" t="s">
        <v>2740</v>
      </c>
      <c r="E370" s="192" t="s">
        <v>2755</v>
      </c>
      <c r="F370" s="192" t="str">
        <f>VLOOKUP(Table10[[#This Row],[Nom du paiement]],[3]dddd!$B:$D,3,0)</f>
        <v>Non</v>
      </c>
      <c r="G370" s="327" t="s">
        <v>2763</v>
      </c>
      <c r="H370" s="336" t="s">
        <v>2766</v>
      </c>
      <c r="I370" s="192" t="s">
        <v>724</v>
      </c>
      <c r="J370" s="235">
        <v>42825518</v>
      </c>
      <c r="K370" s="192" t="s">
        <v>354</v>
      </c>
    </row>
    <row r="371" spans="3:11" x14ac:dyDescent="0.25">
      <c r="C371" s="192" t="s">
        <v>2642</v>
      </c>
      <c r="D371" s="192" t="s">
        <v>2736</v>
      </c>
      <c r="E371" s="192" t="s">
        <v>2701</v>
      </c>
      <c r="F371" s="192" t="str">
        <f>VLOOKUP(Table10[[#This Row],[Nom du paiement]],[3]dddd!$B:$D,3,0)</f>
        <v>Non</v>
      </c>
      <c r="G371" s="327" t="s">
        <v>2764</v>
      </c>
      <c r="I371" s="192" t="s">
        <v>724</v>
      </c>
      <c r="J371" s="235">
        <v>42490743</v>
      </c>
      <c r="K371" s="192" t="s">
        <v>354</v>
      </c>
    </row>
    <row r="372" spans="3:11" ht="15" x14ac:dyDescent="0.25">
      <c r="C372" s="192" t="s">
        <v>2343</v>
      </c>
      <c r="D372" s="192" t="s">
        <v>2736</v>
      </c>
      <c r="E372" s="192" t="s">
        <v>2729</v>
      </c>
      <c r="F372" s="192" t="str">
        <f>VLOOKUP(Table10[[#This Row],[Nom du paiement]],[3]dddd!$B:$D,3,0)</f>
        <v>Non</v>
      </c>
      <c r="G372" s="327" t="s">
        <v>2763</v>
      </c>
      <c r="H372" s="337" t="s">
        <v>2777</v>
      </c>
      <c r="I372" s="192" t="s">
        <v>724</v>
      </c>
      <c r="J372" s="235">
        <v>42305685</v>
      </c>
      <c r="K372" s="192" t="s">
        <v>354</v>
      </c>
    </row>
    <row r="373" spans="3:11" x14ac:dyDescent="0.25">
      <c r="C373" s="192" t="s">
        <v>2632</v>
      </c>
      <c r="D373" s="192" t="s">
        <v>2736</v>
      </c>
      <c r="E373" s="192" t="s">
        <v>2728</v>
      </c>
      <c r="F373" s="192" t="str">
        <f>VLOOKUP(Table10[[#This Row],[Nom du paiement]],[3]dddd!$B:$D,3,0)</f>
        <v>Non</v>
      </c>
      <c r="G373" s="327" t="s">
        <v>2764</v>
      </c>
      <c r="I373" s="192" t="s">
        <v>724</v>
      </c>
      <c r="J373" s="235">
        <v>39319768</v>
      </c>
      <c r="K373" s="192" t="s">
        <v>354</v>
      </c>
    </row>
    <row r="374" spans="3:11" x14ac:dyDescent="0.25">
      <c r="C374" s="192" t="s">
        <v>2383</v>
      </c>
      <c r="D374" s="192" t="s">
        <v>2737</v>
      </c>
      <c r="E374" s="192" t="s">
        <v>2691</v>
      </c>
      <c r="F374" s="192" t="str">
        <f>VLOOKUP(Table10[[#This Row],[Nom du paiement]],[3]dddd!$B:$D,3,0)</f>
        <v>Oui</v>
      </c>
      <c r="G374" s="327" t="s">
        <v>2764</v>
      </c>
      <c r="I374" s="192" t="s">
        <v>724</v>
      </c>
      <c r="J374" s="235">
        <v>39253660</v>
      </c>
      <c r="K374" s="192" t="s">
        <v>354</v>
      </c>
    </row>
    <row r="375" spans="3:11" ht="15.75" x14ac:dyDescent="0.3">
      <c r="C375" s="192" t="s">
        <v>2339</v>
      </c>
      <c r="D375" s="192" t="s">
        <v>2736</v>
      </c>
      <c r="E375" s="192" t="s">
        <v>2730</v>
      </c>
      <c r="F375" s="192" t="str">
        <f>VLOOKUP(Table10[[#This Row],[Nom du paiement]],[3]dddd!$B:$D,3,0)</f>
        <v>Non</v>
      </c>
      <c r="G375" s="327" t="s">
        <v>2763</v>
      </c>
      <c r="H375" s="336" t="s">
        <v>2768</v>
      </c>
      <c r="I375" s="192" t="s">
        <v>724</v>
      </c>
      <c r="J375" s="235">
        <v>38775309</v>
      </c>
      <c r="K375" s="192" t="s">
        <v>354</v>
      </c>
    </row>
    <row r="376" spans="3:11" x14ac:dyDescent="0.25">
      <c r="C376" s="192" t="s">
        <v>2641</v>
      </c>
      <c r="D376" s="192" t="s">
        <v>2736</v>
      </c>
      <c r="E376" s="192" t="s">
        <v>2728</v>
      </c>
      <c r="F376" s="192" t="str">
        <f>VLOOKUP(Table10[[#This Row],[Nom du paiement]],[3]dddd!$B:$D,3,0)</f>
        <v>Non</v>
      </c>
      <c r="G376" s="327" t="s">
        <v>2764</v>
      </c>
      <c r="I376" s="192" t="s">
        <v>724</v>
      </c>
      <c r="J376" s="235">
        <v>36944205</v>
      </c>
      <c r="K376" s="192" t="s">
        <v>354</v>
      </c>
    </row>
    <row r="377" spans="3:11" x14ac:dyDescent="0.25">
      <c r="C377" s="192" t="s">
        <v>2631</v>
      </c>
      <c r="D377" s="192" t="s">
        <v>2736</v>
      </c>
      <c r="E377" s="192" t="s">
        <v>2725</v>
      </c>
      <c r="F377" s="192" t="str">
        <f>VLOOKUP(Table10[[#This Row],[Nom du paiement]],[3]dddd!$B:$D,3,0)</f>
        <v>Non</v>
      </c>
      <c r="G377" s="327" t="s">
        <v>2764</v>
      </c>
      <c r="I377" s="192" t="s">
        <v>724</v>
      </c>
      <c r="J377" s="235">
        <v>36760369</v>
      </c>
      <c r="K377" s="192" t="s">
        <v>354</v>
      </c>
    </row>
    <row r="378" spans="3:11" x14ac:dyDescent="0.25">
      <c r="C378" s="192" t="s">
        <v>2453</v>
      </c>
      <c r="D378" s="192" t="s">
        <v>2736</v>
      </c>
      <c r="E378" s="192" t="s">
        <v>2724</v>
      </c>
      <c r="F378" s="192" t="str">
        <f>VLOOKUP(Table10[[#This Row],[Nom du paiement]],[3]dddd!$B:$D,3,0)</f>
        <v>Non</v>
      </c>
      <c r="G378" s="327" t="s">
        <v>2764</v>
      </c>
      <c r="I378" s="192" t="s">
        <v>724</v>
      </c>
      <c r="J378" s="235">
        <v>36624843</v>
      </c>
      <c r="K378" s="192" t="s">
        <v>354</v>
      </c>
    </row>
    <row r="379" spans="3:11" ht="15" x14ac:dyDescent="0.25">
      <c r="C379" s="192" t="s">
        <v>2343</v>
      </c>
      <c r="D379" s="192" t="s">
        <v>2736</v>
      </c>
      <c r="E379" s="192" t="s">
        <v>2693</v>
      </c>
      <c r="F379" s="192" t="str">
        <f>VLOOKUP(Table10[[#This Row],[Nom du paiement]],[3]dddd!$B:$D,3,0)</f>
        <v>Non</v>
      </c>
      <c r="G379" s="327" t="s">
        <v>2763</v>
      </c>
      <c r="H379" s="337" t="s">
        <v>2777</v>
      </c>
      <c r="I379" s="192" t="s">
        <v>724</v>
      </c>
      <c r="J379" s="235">
        <v>35864959</v>
      </c>
      <c r="K379" s="192" t="s">
        <v>354</v>
      </c>
    </row>
    <row r="380" spans="3:11" x14ac:dyDescent="0.25">
      <c r="C380" s="192" t="s">
        <v>2523</v>
      </c>
      <c r="D380" s="192" t="s">
        <v>2737</v>
      </c>
      <c r="E380" s="192" t="s">
        <v>2748</v>
      </c>
      <c r="F380" s="192" t="str">
        <f>VLOOKUP(Table10[[#This Row],[Nom du paiement]],[3]dddd!$B:$D,3,0)</f>
        <v>Oui</v>
      </c>
      <c r="G380" s="327" t="s">
        <v>2763</v>
      </c>
      <c r="I380" s="192" t="s">
        <v>724</v>
      </c>
      <c r="J380" s="235">
        <v>35850000</v>
      </c>
      <c r="K380" s="192" t="s">
        <v>354</v>
      </c>
    </row>
    <row r="381" spans="3:11" x14ac:dyDescent="0.25">
      <c r="C381" s="192" t="s">
        <v>2659</v>
      </c>
      <c r="D381" s="192" t="s">
        <v>2735</v>
      </c>
      <c r="E381" s="192" t="s">
        <v>2690</v>
      </c>
      <c r="F381" s="192" t="str">
        <f>VLOOKUP(Table10[[#This Row],[Nom du paiement]],[3]dddd!$B:$D,3,0)</f>
        <v>Non</v>
      </c>
      <c r="G381" s="327" t="s">
        <v>2764</v>
      </c>
      <c r="I381" s="192" t="s">
        <v>724</v>
      </c>
      <c r="J381" s="235">
        <v>35559267</v>
      </c>
      <c r="K381" s="192" t="s">
        <v>354</v>
      </c>
    </row>
    <row r="382" spans="3:11" x14ac:dyDescent="0.25">
      <c r="C382" s="192" t="s">
        <v>2637</v>
      </c>
      <c r="D382" s="192" t="s">
        <v>2736</v>
      </c>
      <c r="E382" s="192" t="s">
        <v>2725</v>
      </c>
      <c r="F382" s="192" t="str">
        <f>VLOOKUP(Table10[[#This Row],[Nom du paiement]],[3]dddd!$B:$D,3,0)</f>
        <v>Non</v>
      </c>
      <c r="G382" s="327" t="s">
        <v>2764</v>
      </c>
      <c r="I382" s="192" t="s">
        <v>724</v>
      </c>
      <c r="J382" s="235">
        <v>35515188</v>
      </c>
      <c r="K382" s="192" t="s">
        <v>354</v>
      </c>
    </row>
    <row r="383" spans="3:11" x14ac:dyDescent="0.25">
      <c r="C383" s="192" t="s">
        <v>2433</v>
      </c>
      <c r="D383" s="192" t="s">
        <v>2737</v>
      </c>
      <c r="E383" s="192" t="s">
        <v>2691</v>
      </c>
      <c r="F383" s="192" t="str">
        <f>VLOOKUP(Table10[[#This Row],[Nom du paiement]],[3]dddd!$B:$D,3,0)</f>
        <v>Oui</v>
      </c>
      <c r="G383" s="327" t="s">
        <v>2764</v>
      </c>
      <c r="I383" s="192" t="s">
        <v>724</v>
      </c>
      <c r="J383" s="235">
        <v>34898520</v>
      </c>
      <c r="K383" s="192" t="s">
        <v>354</v>
      </c>
    </row>
    <row r="384" spans="3:11" x14ac:dyDescent="0.25">
      <c r="C384" s="192" t="s">
        <v>2562</v>
      </c>
      <c r="D384" s="192" t="s">
        <v>2736</v>
      </c>
      <c r="E384" s="192" t="s">
        <v>2724</v>
      </c>
      <c r="F384" s="192" t="str">
        <f>VLOOKUP(Table10[[#This Row],[Nom du paiement]],[3]dddd!$B:$D,3,0)</f>
        <v>Non</v>
      </c>
      <c r="G384" s="327" t="s">
        <v>2764</v>
      </c>
      <c r="I384" s="192" t="s">
        <v>724</v>
      </c>
      <c r="J384" s="235">
        <v>34872131</v>
      </c>
      <c r="K384" s="192" t="s">
        <v>354</v>
      </c>
    </row>
    <row r="385" spans="3:11" x14ac:dyDescent="0.25">
      <c r="C385" s="192" t="s">
        <v>2344</v>
      </c>
      <c r="D385" s="192" t="s">
        <v>2736</v>
      </c>
      <c r="E385" s="192" t="s">
        <v>2729</v>
      </c>
      <c r="F385" s="192" t="str">
        <f>VLOOKUP(Table10[[#This Row],[Nom du paiement]],[3]dddd!$B:$D,3,0)</f>
        <v>Non</v>
      </c>
      <c r="G385" s="327" t="s">
        <v>2763</v>
      </c>
      <c r="H385" s="335" t="s">
        <v>2772</v>
      </c>
      <c r="I385" s="192" t="s">
        <v>724</v>
      </c>
      <c r="J385" s="235">
        <v>34394487</v>
      </c>
      <c r="K385" s="192" t="s">
        <v>354</v>
      </c>
    </row>
    <row r="386" spans="3:11" x14ac:dyDescent="0.25">
      <c r="C386" s="192" t="s">
        <v>2633</v>
      </c>
      <c r="D386" s="192" t="s">
        <v>2736</v>
      </c>
      <c r="E386" s="192" t="s">
        <v>2724</v>
      </c>
      <c r="F386" s="192" t="str">
        <f>VLOOKUP(Table10[[#This Row],[Nom du paiement]],[3]dddd!$B:$D,3,0)</f>
        <v>Non</v>
      </c>
      <c r="G386" s="327" t="s">
        <v>2764</v>
      </c>
      <c r="I386" s="192" t="s">
        <v>724</v>
      </c>
      <c r="J386" s="235">
        <v>33848052</v>
      </c>
      <c r="K386" s="192" t="s">
        <v>354</v>
      </c>
    </row>
    <row r="387" spans="3:11" x14ac:dyDescent="0.25">
      <c r="C387" s="192" t="s">
        <v>2653</v>
      </c>
      <c r="D387" s="192" t="s">
        <v>2736</v>
      </c>
      <c r="E387" s="192" t="s">
        <v>2750</v>
      </c>
      <c r="F387" s="192" t="str">
        <f>VLOOKUP(Table10[[#This Row],[Nom du paiement]],[3]dddd!$B:$D,3,0)</f>
        <v>Non</v>
      </c>
      <c r="G387" s="327" t="s">
        <v>2764</v>
      </c>
      <c r="I387" s="192" t="s">
        <v>724</v>
      </c>
      <c r="J387" s="235">
        <v>33844089</v>
      </c>
      <c r="K387" s="192" t="s">
        <v>354</v>
      </c>
    </row>
    <row r="388" spans="3:11" x14ac:dyDescent="0.25">
      <c r="C388" s="192" t="s">
        <v>2451</v>
      </c>
      <c r="D388" s="192" t="s">
        <v>2736</v>
      </c>
      <c r="E388" s="192" t="s">
        <v>2727</v>
      </c>
      <c r="F388" s="192" t="str">
        <f>VLOOKUP(Table10[[#This Row],[Nom du paiement]],[3]dddd!$B:$D,3,0)</f>
        <v>Non</v>
      </c>
      <c r="G388" s="327" t="s">
        <v>2764</v>
      </c>
      <c r="I388" s="192" t="s">
        <v>724</v>
      </c>
      <c r="J388" s="235">
        <v>33206357</v>
      </c>
      <c r="K388" s="192" t="s">
        <v>354</v>
      </c>
    </row>
    <row r="389" spans="3:11" x14ac:dyDescent="0.25">
      <c r="C389" s="192" t="s">
        <v>2640</v>
      </c>
      <c r="D389" s="192" t="s">
        <v>2736</v>
      </c>
      <c r="E389" s="192" t="s">
        <v>2724</v>
      </c>
      <c r="F389" s="192" t="str">
        <f>VLOOKUP(Table10[[#This Row],[Nom du paiement]],[3]dddd!$B:$D,3,0)</f>
        <v>Non</v>
      </c>
      <c r="G389" s="327" t="s">
        <v>2764</v>
      </c>
      <c r="I389" s="192" t="s">
        <v>724</v>
      </c>
      <c r="J389" s="235">
        <v>32982758</v>
      </c>
      <c r="K389" s="192" t="s">
        <v>354</v>
      </c>
    </row>
    <row r="390" spans="3:11" x14ac:dyDescent="0.25">
      <c r="C390" s="192" t="s">
        <v>2641</v>
      </c>
      <c r="D390" s="192" t="s">
        <v>2736</v>
      </c>
      <c r="E390" s="192" t="s">
        <v>2745</v>
      </c>
      <c r="F390" s="192" t="str">
        <f>VLOOKUP(Table10[[#This Row],[Nom du paiement]],[3]dddd!$B:$D,3,0)</f>
        <v>Non</v>
      </c>
      <c r="G390" s="327" t="s">
        <v>2764</v>
      </c>
      <c r="I390" s="192" t="s">
        <v>724</v>
      </c>
      <c r="J390" s="235">
        <v>32903880</v>
      </c>
      <c r="K390" s="192" t="s">
        <v>354</v>
      </c>
    </row>
    <row r="391" spans="3:11" x14ac:dyDescent="0.25">
      <c r="C391" s="192" t="s">
        <v>2361</v>
      </c>
      <c r="D391" s="192" t="s">
        <v>2736</v>
      </c>
      <c r="E391" s="192" t="s">
        <v>2757</v>
      </c>
      <c r="F391" s="326" t="s">
        <v>70</v>
      </c>
      <c r="G391" s="327" t="s">
        <v>2764</v>
      </c>
      <c r="I391" s="192" t="s">
        <v>724</v>
      </c>
      <c r="J391" s="235">
        <v>32587470</v>
      </c>
      <c r="K391" s="192" t="s">
        <v>354</v>
      </c>
    </row>
    <row r="392" spans="3:11" x14ac:dyDescent="0.25">
      <c r="C392" s="192" t="s">
        <v>2634</v>
      </c>
      <c r="D392" s="192" t="s">
        <v>2736</v>
      </c>
      <c r="E392" s="192" t="s">
        <v>2701</v>
      </c>
      <c r="F392" s="192" t="str">
        <f>VLOOKUP(Table10[[#This Row],[Nom du paiement]],[3]dddd!$B:$D,3,0)</f>
        <v>Non</v>
      </c>
      <c r="G392" s="327" t="s">
        <v>2764</v>
      </c>
      <c r="I392" s="192" t="s">
        <v>724</v>
      </c>
      <c r="J392" s="235">
        <v>32339500</v>
      </c>
      <c r="K392" s="192" t="s">
        <v>354</v>
      </c>
    </row>
    <row r="393" spans="3:11" ht="15.75" x14ac:dyDescent="0.3">
      <c r="C393" s="192" t="s">
        <v>2340</v>
      </c>
      <c r="D393" s="192" t="s">
        <v>2737</v>
      </c>
      <c r="E393" s="192" t="s">
        <v>2704</v>
      </c>
      <c r="F393" s="192" t="str">
        <f>VLOOKUP(Table10[[#This Row],[Nom du paiement]],[3]dddd!$B:$D,3,0)</f>
        <v>Oui</v>
      </c>
      <c r="G393" s="327" t="s">
        <v>2763</v>
      </c>
      <c r="H393" s="336" t="s">
        <v>2776</v>
      </c>
      <c r="I393" s="192" t="s">
        <v>724</v>
      </c>
      <c r="J393" s="235">
        <v>31637544</v>
      </c>
      <c r="K393" s="192" t="s">
        <v>354</v>
      </c>
    </row>
    <row r="394" spans="3:11" x14ac:dyDescent="0.25">
      <c r="C394" s="192" t="s">
        <v>2632</v>
      </c>
      <c r="D394" s="192" t="s">
        <v>2736</v>
      </c>
      <c r="E394" s="192" t="s">
        <v>2756</v>
      </c>
      <c r="F394" s="326" t="s">
        <v>70</v>
      </c>
      <c r="G394" s="327" t="s">
        <v>2764</v>
      </c>
      <c r="I394" s="192" t="s">
        <v>724</v>
      </c>
      <c r="J394" s="235">
        <v>31413990</v>
      </c>
      <c r="K394" s="192" t="s">
        <v>354</v>
      </c>
    </row>
    <row r="395" spans="3:11" x14ac:dyDescent="0.25">
      <c r="C395" s="192" t="s">
        <v>2515</v>
      </c>
      <c r="D395" s="192" t="s">
        <v>2737</v>
      </c>
      <c r="E395" s="192" t="s">
        <v>2748</v>
      </c>
      <c r="F395" s="192" t="str">
        <f>VLOOKUP(Table10[[#This Row],[Nom du paiement]],[3]dddd!$B:$D,3,0)</f>
        <v>Oui</v>
      </c>
      <c r="G395" s="327" t="s">
        <v>2764</v>
      </c>
      <c r="I395" s="192" t="s">
        <v>724</v>
      </c>
      <c r="J395" s="235">
        <v>31369145</v>
      </c>
      <c r="K395" s="192" t="s">
        <v>354</v>
      </c>
    </row>
    <row r="396" spans="3:11" x14ac:dyDescent="0.25">
      <c r="C396" s="192" t="s">
        <v>2483</v>
      </c>
      <c r="D396" s="192" t="s">
        <v>2737</v>
      </c>
      <c r="E396" s="192" t="s">
        <v>2748</v>
      </c>
      <c r="F396" s="192" t="str">
        <f>VLOOKUP(Table10[[#This Row],[Nom du paiement]],[3]dddd!$B:$D,3,0)</f>
        <v>Oui</v>
      </c>
      <c r="G396" s="327" t="s">
        <v>2764</v>
      </c>
      <c r="I396" s="192" t="s">
        <v>724</v>
      </c>
      <c r="J396" s="235">
        <v>31072000</v>
      </c>
      <c r="K396" s="192" t="s">
        <v>354</v>
      </c>
    </row>
    <row r="397" spans="3:11" x14ac:dyDescent="0.25">
      <c r="C397" s="192" t="s">
        <v>2488</v>
      </c>
      <c r="D397" s="192" t="s">
        <v>2736</v>
      </c>
      <c r="E397" s="192" t="s">
        <v>2693</v>
      </c>
      <c r="F397" s="192" t="str">
        <f>VLOOKUP(Table10[[#This Row],[Nom du paiement]],[3]dddd!$B:$D,3,0)</f>
        <v>Non</v>
      </c>
      <c r="G397" s="327" t="s">
        <v>2764</v>
      </c>
      <c r="I397" s="192" t="s">
        <v>724</v>
      </c>
      <c r="J397" s="235">
        <v>30837483</v>
      </c>
      <c r="K397" s="192" t="s">
        <v>354</v>
      </c>
    </row>
    <row r="398" spans="3:11" ht="15" x14ac:dyDescent="0.25">
      <c r="C398" s="192" t="s">
        <v>2343</v>
      </c>
      <c r="D398" s="192" t="s">
        <v>2736</v>
      </c>
      <c r="E398" s="192" t="s">
        <v>2745</v>
      </c>
      <c r="F398" s="192" t="str">
        <f>VLOOKUP(Table10[[#This Row],[Nom du paiement]],[3]dddd!$B:$D,3,0)</f>
        <v>Non</v>
      </c>
      <c r="G398" s="327" t="s">
        <v>2763</v>
      </c>
      <c r="H398" s="337" t="s">
        <v>2777</v>
      </c>
      <c r="I398" s="192" t="s">
        <v>724</v>
      </c>
      <c r="J398" s="235">
        <v>30488339</v>
      </c>
      <c r="K398" s="192" t="s">
        <v>354</v>
      </c>
    </row>
    <row r="399" spans="3:11" x14ac:dyDescent="0.25">
      <c r="C399" s="192" t="s">
        <v>2336</v>
      </c>
      <c r="D399" s="192" t="s">
        <v>2736</v>
      </c>
      <c r="E399" s="192" t="s">
        <v>2701</v>
      </c>
      <c r="F399" s="192" t="str">
        <f>VLOOKUP(Table10[[#This Row],[Nom du paiement]],[3]dddd!$B:$D,3,0)</f>
        <v>Non</v>
      </c>
      <c r="G399" s="327" t="s">
        <v>2764</v>
      </c>
      <c r="H399" s="335" t="s">
        <v>2771</v>
      </c>
      <c r="I399" s="192" t="s">
        <v>724</v>
      </c>
      <c r="J399" s="235">
        <v>30373845</v>
      </c>
      <c r="K399" s="192" t="s">
        <v>354</v>
      </c>
    </row>
    <row r="400" spans="3:11" x14ac:dyDescent="0.25">
      <c r="C400" s="192" t="s">
        <v>2407</v>
      </c>
      <c r="D400" s="192" t="s">
        <v>2737</v>
      </c>
      <c r="E400" s="192" t="s">
        <v>2746</v>
      </c>
      <c r="F400" s="192" t="str">
        <f>VLOOKUP(Table10[[#This Row],[Nom du paiement]],[3]dddd!$B:$D,3,0)</f>
        <v>Oui</v>
      </c>
      <c r="G400" s="327" t="s">
        <v>2764</v>
      </c>
      <c r="I400" s="192" t="s">
        <v>724</v>
      </c>
      <c r="J400" s="235">
        <v>30287535</v>
      </c>
      <c r="K400" s="192" t="s">
        <v>354</v>
      </c>
    </row>
    <row r="401" spans="3:11" x14ac:dyDescent="0.25">
      <c r="C401" s="192" t="s">
        <v>2642</v>
      </c>
      <c r="D401" s="192" t="s">
        <v>2736</v>
      </c>
      <c r="E401" s="192" t="s">
        <v>2728</v>
      </c>
      <c r="F401" s="192" t="str">
        <f>VLOOKUP(Table10[[#This Row],[Nom du paiement]],[3]dddd!$B:$D,3,0)</f>
        <v>Non</v>
      </c>
      <c r="G401" s="327" t="s">
        <v>2764</v>
      </c>
      <c r="I401" s="192" t="s">
        <v>724</v>
      </c>
      <c r="J401" s="235">
        <v>30041324</v>
      </c>
      <c r="K401" s="192" t="s">
        <v>354</v>
      </c>
    </row>
    <row r="402" spans="3:11" x14ac:dyDescent="0.25">
      <c r="C402" s="192" t="s">
        <v>2451</v>
      </c>
      <c r="D402" s="192" t="s">
        <v>2736</v>
      </c>
      <c r="E402" s="192" t="s">
        <v>2693</v>
      </c>
      <c r="F402" s="192" t="str">
        <f>VLOOKUP(Table10[[#This Row],[Nom du paiement]],[3]dddd!$B:$D,3,0)</f>
        <v>Non</v>
      </c>
      <c r="G402" s="327" t="s">
        <v>2764</v>
      </c>
      <c r="I402" s="192" t="s">
        <v>724</v>
      </c>
      <c r="J402" s="235">
        <v>30000000</v>
      </c>
      <c r="K402" s="192" t="s">
        <v>354</v>
      </c>
    </row>
    <row r="403" spans="3:11" x14ac:dyDescent="0.25">
      <c r="C403" s="192" t="s">
        <v>2515</v>
      </c>
      <c r="D403" s="192" t="s">
        <v>2736</v>
      </c>
      <c r="E403" s="192" t="s">
        <v>2728</v>
      </c>
      <c r="F403" s="192" t="str">
        <f>VLOOKUP(Table10[[#This Row],[Nom du paiement]],[3]dddd!$B:$D,3,0)</f>
        <v>Non</v>
      </c>
      <c r="G403" s="327" t="s">
        <v>2764</v>
      </c>
      <c r="I403" s="192" t="s">
        <v>724</v>
      </c>
      <c r="J403" s="235">
        <v>29521640</v>
      </c>
      <c r="K403" s="192" t="s">
        <v>354</v>
      </c>
    </row>
    <row r="404" spans="3:11" x14ac:dyDescent="0.25">
      <c r="C404" s="192" t="s">
        <v>2542</v>
      </c>
      <c r="D404" s="192" t="s">
        <v>2737</v>
      </c>
      <c r="E404" s="192" t="s">
        <v>2704</v>
      </c>
      <c r="F404" s="192" t="str">
        <f>VLOOKUP(Table10[[#This Row],[Nom du paiement]],[3]dddd!$B:$D,3,0)</f>
        <v>Oui</v>
      </c>
      <c r="G404" s="327" t="s">
        <v>2764</v>
      </c>
      <c r="I404" s="192" t="s">
        <v>724</v>
      </c>
      <c r="J404" s="235">
        <v>29127624</v>
      </c>
      <c r="K404" s="192" t="s">
        <v>354</v>
      </c>
    </row>
    <row r="405" spans="3:11" x14ac:dyDescent="0.25">
      <c r="C405" s="192" t="s">
        <v>2628</v>
      </c>
      <c r="D405" s="192" t="s">
        <v>2736</v>
      </c>
      <c r="E405" s="192" t="s">
        <v>2753</v>
      </c>
      <c r="F405" s="192" t="str">
        <f>VLOOKUP(Table10[[#This Row],[Nom du paiement]],[3]dddd!$B:$D,3,0)</f>
        <v>Non</v>
      </c>
      <c r="G405" s="327" t="s">
        <v>2764</v>
      </c>
      <c r="I405" s="192" t="s">
        <v>724</v>
      </c>
      <c r="J405" s="235">
        <v>28468716</v>
      </c>
      <c r="K405" s="192" t="s">
        <v>354</v>
      </c>
    </row>
    <row r="406" spans="3:11" x14ac:dyDescent="0.25">
      <c r="C406" s="192" t="s">
        <v>2654</v>
      </c>
      <c r="D406" s="192" t="s">
        <v>2736</v>
      </c>
      <c r="E406" s="192" t="s">
        <v>2750</v>
      </c>
      <c r="F406" s="192" t="str">
        <f>VLOOKUP(Table10[[#This Row],[Nom du paiement]],[3]dddd!$B:$D,3,0)</f>
        <v>Non</v>
      </c>
      <c r="G406" s="327" t="s">
        <v>2764</v>
      </c>
      <c r="I406" s="192" t="s">
        <v>724</v>
      </c>
      <c r="J406" s="235">
        <v>28201752</v>
      </c>
      <c r="K406" s="192" t="s">
        <v>354</v>
      </c>
    </row>
    <row r="407" spans="3:11" x14ac:dyDescent="0.25">
      <c r="C407" s="192" t="s">
        <v>2349</v>
      </c>
      <c r="D407" s="192" t="s">
        <v>2736</v>
      </c>
      <c r="E407" s="192" t="s">
        <v>2728</v>
      </c>
      <c r="F407" s="192" t="str">
        <f>VLOOKUP(Table10[[#This Row],[Nom du paiement]],[3]dddd!$B:$D,3,0)</f>
        <v>Non</v>
      </c>
      <c r="G407" s="327" t="s">
        <v>2763</v>
      </c>
      <c r="H407" s="335" t="s">
        <v>2779</v>
      </c>
      <c r="I407" s="192" t="s">
        <v>724</v>
      </c>
      <c r="J407" s="235">
        <v>28182710</v>
      </c>
      <c r="K407" s="192" t="s">
        <v>354</v>
      </c>
    </row>
    <row r="408" spans="3:11" x14ac:dyDescent="0.25">
      <c r="C408" s="192" t="s">
        <v>2639</v>
      </c>
      <c r="D408" s="192" t="s">
        <v>2736</v>
      </c>
      <c r="E408" s="192" t="s">
        <v>2750</v>
      </c>
      <c r="F408" s="192" t="str">
        <f>VLOOKUP(Table10[[#This Row],[Nom du paiement]],[3]dddd!$B:$D,3,0)</f>
        <v>Non</v>
      </c>
      <c r="G408" s="327" t="s">
        <v>2764</v>
      </c>
      <c r="I408" s="192" t="s">
        <v>724</v>
      </c>
      <c r="J408" s="235">
        <v>28145253</v>
      </c>
      <c r="K408" s="192" t="s">
        <v>354</v>
      </c>
    </row>
    <row r="409" spans="3:11" x14ac:dyDescent="0.25">
      <c r="C409" s="192" t="s">
        <v>2445</v>
      </c>
      <c r="D409" s="192" t="s">
        <v>2737</v>
      </c>
      <c r="E409" s="192" t="s">
        <v>2709</v>
      </c>
      <c r="F409" s="192" t="str">
        <f>VLOOKUP(Table10[[#This Row],[Nom du paiement]],[3]dddd!$B:$D,3,0)</f>
        <v>Oui</v>
      </c>
      <c r="G409" s="327" t="s">
        <v>2764</v>
      </c>
      <c r="I409" s="192" t="s">
        <v>724</v>
      </c>
      <c r="J409" s="235">
        <v>28000000</v>
      </c>
      <c r="K409" s="192" t="s">
        <v>354</v>
      </c>
    </row>
    <row r="410" spans="3:11" x14ac:dyDescent="0.25">
      <c r="C410" s="192" t="s">
        <v>2650</v>
      </c>
      <c r="D410" s="192" t="s">
        <v>2736</v>
      </c>
      <c r="E410" s="192" t="s">
        <v>2724</v>
      </c>
      <c r="F410" s="192" t="str">
        <f>VLOOKUP(Table10[[#This Row],[Nom du paiement]],[3]dddd!$B:$D,3,0)</f>
        <v>Non</v>
      </c>
      <c r="G410" s="327" t="s">
        <v>2764</v>
      </c>
      <c r="I410" s="192" t="s">
        <v>724</v>
      </c>
      <c r="J410" s="235">
        <v>27900991</v>
      </c>
      <c r="K410" s="192" t="s">
        <v>354</v>
      </c>
    </row>
    <row r="411" spans="3:11" ht="15.75" x14ac:dyDescent="0.3">
      <c r="C411" s="192" t="s">
        <v>2339</v>
      </c>
      <c r="D411" s="192" t="s">
        <v>2736</v>
      </c>
      <c r="E411" s="192" t="s">
        <v>2756</v>
      </c>
      <c r="F411" s="326" t="s">
        <v>70</v>
      </c>
      <c r="G411" s="327" t="s">
        <v>2763</v>
      </c>
      <c r="H411" s="336" t="s">
        <v>2768</v>
      </c>
      <c r="I411" s="192" t="s">
        <v>724</v>
      </c>
      <c r="J411" s="235">
        <v>27726132</v>
      </c>
      <c r="K411" s="192" t="s">
        <v>354</v>
      </c>
    </row>
    <row r="412" spans="3:11" x14ac:dyDescent="0.25">
      <c r="C412" s="192" t="s">
        <v>2408</v>
      </c>
      <c r="D412" s="192" t="s">
        <v>2736</v>
      </c>
      <c r="E412" s="192" t="s">
        <v>2744</v>
      </c>
      <c r="F412" s="192" t="str">
        <f>VLOOKUP(Table10[[#This Row],[Nom du paiement]],[3]dddd!$B:$D,3,0)</f>
        <v>Non</v>
      </c>
      <c r="G412" s="327" t="s">
        <v>2764</v>
      </c>
      <c r="I412" s="192" t="s">
        <v>724</v>
      </c>
      <c r="J412" s="235">
        <v>27629800</v>
      </c>
      <c r="K412" s="192" t="s">
        <v>354</v>
      </c>
    </row>
    <row r="413" spans="3:11" x14ac:dyDescent="0.25">
      <c r="C413" s="192" t="s">
        <v>2657</v>
      </c>
      <c r="D413" s="192" t="s">
        <v>2735</v>
      </c>
      <c r="E413" s="192" t="s">
        <v>2690</v>
      </c>
      <c r="F413" s="192" t="str">
        <f>VLOOKUP(Table10[[#This Row],[Nom du paiement]],[3]dddd!$B:$D,3,0)</f>
        <v>Non</v>
      </c>
      <c r="G413" s="327" t="s">
        <v>2764</v>
      </c>
      <c r="I413" s="192" t="s">
        <v>724</v>
      </c>
      <c r="J413" s="235">
        <v>27346872</v>
      </c>
      <c r="K413" s="192" t="s">
        <v>354</v>
      </c>
    </row>
    <row r="414" spans="3:11" x14ac:dyDescent="0.25">
      <c r="C414" s="192" t="s">
        <v>2637</v>
      </c>
      <c r="D414" s="192" t="s">
        <v>2736</v>
      </c>
      <c r="E414" s="192" t="s">
        <v>2728</v>
      </c>
      <c r="F414" s="192" t="str">
        <f>VLOOKUP(Table10[[#This Row],[Nom du paiement]],[3]dddd!$B:$D,3,0)</f>
        <v>Non</v>
      </c>
      <c r="G414" s="327" t="s">
        <v>2764</v>
      </c>
      <c r="I414" s="192" t="s">
        <v>724</v>
      </c>
      <c r="J414" s="235">
        <v>26886965</v>
      </c>
      <c r="K414" s="192" t="s">
        <v>354</v>
      </c>
    </row>
    <row r="415" spans="3:11" x14ac:dyDescent="0.25">
      <c r="C415" s="192" t="s">
        <v>2650</v>
      </c>
      <c r="D415" s="192" t="s">
        <v>2736</v>
      </c>
      <c r="E415" s="192" t="s">
        <v>2728</v>
      </c>
      <c r="F415" s="192" t="str">
        <f>VLOOKUP(Table10[[#This Row],[Nom du paiement]],[3]dddd!$B:$D,3,0)</f>
        <v>Non</v>
      </c>
      <c r="G415" s="327" t="s">
        <v>2764</v>
      </c>
      <c r="I415" s="192" t="s">
        <v>724</v>
      </c>
      <c r="J415" s="235">
        <v>26744465</v>
      </c>
      <c r="K415" s="192" t="s">
        <v>354</v>
      </c>
    </row>
    <row r="416" spans="3:11" x14ac:dyDescent="0.25">
      <c r="C416" s="192" t="s">
        <v>2408</v>
      </c>
      <c r="D416" s="192" t="s">
        <v>2736</v>
      </c>
      <c r="E416" s="192" t="s">
        <v>2724</v>
      </c>
      <c r="F416" s="192" t="str">
        <f>VLOOKUP(Table10[[#This Row],[Nom du paiement]],[3]dddd!$B:$D,3,0)</f>
        <v>Non</v>
      </c>
      <c r="G416" s="327" t="s">
        <v>2764</v>
      </c>
      <c r="I416" s="192" t="s">
        <v>724</v>
      </c>
      <c r="J416" s="235">
        <v>26430327</v>
      </c>
      <c r="K416" s="192" t="s">
        <v>354</v>
      </c>
    </row>
    <row r="417" spans="3:11" x14ac:dyDescent="0.25">
      <c r="C417" s="192" t="s">
        <v>2528</v>
      </c>
      <c r="D417" s="192" t="s">
        <v>2736</v>
      </c>
      <c r="E417" s="192" t="s">
        <v>2724</v>
      </c>
      <c r="F417" s="192" t="str">
        <f>VLOOKUP(Table10[[#This Row],[Nom du paiement]],[3]dddd!$B:$D,3,0)</f>
        <v>Non</v>
      </c>
      <c r="G417" s="327" t="s">
        <v>2764</v>
      </c>
      <c r="I417" s="192" t="s">
        <v>724</v>
      </c>
      <c r="J417" s="235">
        <v>26356604</v>
      </c>
      <c r="K417" s="192" t="s">
        <v>354</v>
      </c>
    </row>
    <row r="418" spans="3:11" x14ac:dyDescent="0.25">
      <c r="C418" s="192" t="s">
        <v>2455</v>
      </c>
      <c r="D418" s="192" t="s">
        <v>2737</v>
      </c>
      <c r="E418" s="192" t="s">
        <v>2748</v>
      </c>
      <c r="F418" s="192" t="str">
        <f>VLOOKUP(Table10[[#This Row],[Nom du paiement]],[3]dddd!$B:$D,3,0)</f>
        <v>Oui</v>
      </c>
      <c r="G418" s="327" t="s">
        <v>2764</v>
      </c>
      <c r="I418" s="192" t="s">
        <v>724</v>
      </c>
      <c r="J418" s="235">
        <v>26028937</v>
      </c>
      <c r="K418" s="192" t="s">
        <v>354</v>
      </c>
    </row>
    <row r="419" spans="3:11" x14ac:dyDescent="0.25">
      <c r="C419" s="192" t="s">
        <v>2456</v>
      </c>
      <c r="D419" s="192" t="s">
        <v>2737</v>
      </c>
      <c r="E419" s="192" t="s">
        <v>2748</v>
      </c>
      <c r="F419" s="192" t="str">
        <f>VLOOKUP(Table10[[#This Row],[Nom du paiement]],[3]dddd!$B:$D,3,0)</f>
        <v>Oui</v>
      </c>
      <c r="G419" s="327" t="s">
        <v>2764</v>
      </c>
      <c r="I419" s="192" t="s">
        <v>724</v>
      </c>
      <c r="J419" s="235">
        <v>26024871</v>
      </c>
      <c r="K419" s="192" t="s">
        <v>354</v>
      </c>
    </row>
    <row r="420" spans="3:11" x14ac:dyDescent="0.25">
      <c r="C420" s="192" t="s">
        <v>2641</v>
      </c>
      <c r="D420" s="192" t="s">
        <v>2736</v>
      </c>
      <c r="E420" s="192" t="s">
        <v>2744</v>
      </c>
      <c r="F420" s="192" t="str">
        <f>VLOOKUP(Table10[[#This Row],[Nom du paiement]],[3]dddd!$B:$D,3,0)</f>
        <v>Non</v>
      </c>
      <c r="G420" s="327" t="s">
        <v>2764</v>
      </c>
      <c r="I420" s="192" t="s">
        <v>724</v>
      </c>
      <c r="J420" s="235">
        <v>25679583</v>
      </c>
      <c r="K420" s="192" t="s">
        <v>354</v>
      </c>
    </row>
    <row r="421" spans="3:11" x14ac:dyDescent="0.25">
      <c r="C421" s="192" t="s">
        <v>2501</v>
      </c>
      <c r="D421" s="192" t="s">
        <v>2736</v>
      </c>
      <c r="E421" s="192" t="s">
        <v>2724</v>
      </c>
      <c r="F421" s="192" t="str">
        <f>VLOOKUP(Table10[[#This Row],[Nom du paiement]],[3]dddd!$B:$D,3,0)</f>
        <v>Non</v>
      </c>
      <c r="G421" s="327" t="s">
        <v>2764</v>
      </c>
      <c r="I421" s="192" t="s">
        <v>724</v>
      </c>
      <c r="J421" s="235">
        <v>24986253</v>
      </c>
      <c r="K421" s="192" t="s">
        <v>354</v>
      </c>
    </row>
    <row r="422" spans="3:11" x14ac:dyDescent="0.25">
      <c r="C422" s="192" t="s">
        <v>2386</v>
      </c>
      <c r="D422" s="192" t="s">
        <v>2737</v>
      </c>
      <c r="E422" s="192" t="s">
        <v>2748</v>
      </c>
      <c r="F422" s="192" t="str">
        <f>VLOOKUP(Table10[[#This Row],[Nom du paiement]],[3]dddd!$B:$D,3,0)</f>
        <v>Oui</v>
      </c>
      <c r="G422" s="327" t="s">
        <v>2764</v>
      </c>
      <c r="I422" s="192" t="s">
        <v>724</v>
      </c>
      <c r="J422" s="235">
        <v>24457829</v>
      </c>
      <c r="K422" s="192" t="s">
        <v>354</v>
      </c>
    </row>
    <row r="423" spans="3:11" x14ac:dyDescent="0.25">
      <c r="C423" s="192" t="s">
        <v>2408</v>
      </c>
      <c r="D423" s="192" t="s">
        <v>2737</v>
      </c>
      <c r="E423" s="192" t="s">
        <v>2748</v>
      </c>
      <c r="F423" s="192" t="str">
        <f>VLOOKUP(Table10[[#This Row],[Nom du paiement]],[3]dddd!$B:$D,3,0)</f>
        <v>Oui</v>
      </c>
      <c r="G423" s="327" t="s">
        <v>2764</v>
      </c>
      <c r="I423" s="192" t="s">
        <v>724</v>
      </c>
      <c r="J423" s="235">
        <v>24247512</v>
      </c>
      <c r="K423" s="192" t="s">
        <v>354</v>
      </c>
    </row>
    <row r="424" spans="3:11" x14ac:dyDescent="0.25">
      <c r="C424" s="192" t="s">
        <v>2386</v>
      </c>
      <c r="D424" s="192" t="s">
        <v>2736</v>
      </c>
      <c r="E424" s="192" t="s">
        <v>2728</v>
      </c>
      <c r="F424" s="192" t="str">
        <f>VLOOKUP(Table10[[#This Row],[Nom du paiement]],[3]dddd!$B:$D,3,0)</f>
        <v>Non</v>
      </c>
      <c r="G424" s="327" t="s">
        <v>2764</v>
      </c>
      <c r="I424" s="192" t="s">
        <v>724</v>
      </c>
      <c r="J424" s="235">
        <v>24220740</v>
      </c>
      <c r="K424" s="192" t="s">
        <v>354</v>
      </c>
    </row>
    <row r="425" spans="3:11" x14ac:dyDescent="0.25">
      <c r="C425" s="192" t="s">
        <v>2395</v>
      </c>
      <c r="D425" s="192" t="s">
        <v>2736</v>
      </c>
      <c r="E425" s="192" t="s">
        <v>2728</v>
      </c>
      <c r="F425" s="192" t="str">
        <f>VLOOKUP(Table10[[#This Row],[Nom du paiement]],[3]dddd!$B:$D,3,0)</f>
        <v>Non</v>
      </c>
      <c r="G425" s="327" t="s">
        <v>2764</v>
      </c>
      <c r="I425" s="192" t="s">
        <v>724</v>
      </c>
      <c r="J425" s="235">
        <v>23441806</v>
      </c>
      <c r="K425" s="192" t="s">
        <v>354</v>
      </c>
    </row>
    <row r="426" spans="3:11" x14ac:dyDescent="0.25">
      <c r="C426" s="192" t="s">
        <v>2556</v>
      </c>
      <c r="D426" s="192" t="s">
        <v>2736</v>
      </c>
      <c r="E426" s="192" t="s">
        <v>2728</v>
      </c>
      <c r="F426" s="192" t="str">
        <f>VLOOKUP(Table10[[#This Row],[Nom du paiement]],[3]dddd!$B:$D,3,0)</f>
        <v>Non</v>
      </c>
      <c r="G426" s="327" t="s">
        <v>2764</v>
      </c>
      <c r="I426" s="192" t="s">
        <v>724</v>
      </c>
      <c r="J426" s="235">
        <v>23435624</v>
      </c>
      <c r="K426" s="192" t="s">
        <v>354</v>
      </c>
    </row>
    <row r="427" spans="3:11" x14ac:dyDescent="0.25">
      <c r="C427" s="192" t="s">
        <v>2556</v>
      </c>
      <c r="D427" s="192" t="s">
        <v>2736</v>
      </c>
      <c r="E427" s="192" t="s">
        <v>2728</v>
      </c>
      <c r="F427" s="192" t="str">
        <f>VLOOKUP(Table10[[#This Row],[Nom du paiement]],[3]dddd!$B:$D,3,0)</f>
        <v>Non</v>
      </c>
      <c r="G427" s="327" t="s">
        <v>2764</v>
      </c>
      <c r="I427" s="192" t="s">
        <v>724</v>
      </c>
      <c r="J427" s="235">
        <v>23435624</v>
      </c>
      <c r="K427" s="192" t="s">
        <v>354</v>
      </c>
    </row>
    <row r="428" spans="3:11" x14ac:dyDescent="0.25">
      <c r="C428" s="192" t="s">
        <v>2632</v>
      </c>
      <c r="D428" s="192" t="s">
        <v>2736</v>
      </c>
      <c r="E428" s="192" t="s">
        <v>2753</v>
      </c>
      <c r="F428" s="192" t="str">
        <f>VLOOKUP(Table10[[#This Row],[Nom du paiement]],[3]dddd!$B:$D,3,0)</f>
        <v>Non</v>
      </c>
      <c r="G428" s="327" t="s">
        <v>2764</v>
      </c>
      <c r="I428" s="192" t="s">
        <v>724</v>
      </c>
      <c r="J428" s="235">
        <v>23348988</v>
      </c>
      <c r="K428" s="192" t="s">
        <v>354</v>
      </c>
    </row>
    <row r="429" spans="3:11" x14ac:dyDescent="0.25">
      <c r="C429" s="192" t="s">
        <v>2627</v>
      </c>
      <c r="D429" s="192" t="s">
        <v>2736</v>
      </c>
      <c r="E429" s="192" t="s">
        <v>2753</v>
      </c>
      <c r="F429" s="192" t="str">
        <f>VLOOKUP(Table10[[#This Row],[Nom du paiement]],[3]dddd!$B:$D,3,0)</f>
        <v>Non</v>
      </c>
      <c r="G429" s="327" t="s">
        <v>2764</v>
      </c>
      <c r="I429" s="192" t="s">
        <v>724</v>
      </c>
      <c r="J429" s="235">
        <v>23340842</v>
      </c>
      <c r="K429" s="192" t="s">
        <v>354</v>
      </c>
    </row>
    <row r="430" spans="3:11" x14ac:dyDescent="0.25">
      <c r="C430" s="192" t="s">
        <v>2629</v>
      </c>
      <c r="D430" s="192" t="s">
        <v>2736</v>
      </c>
      <c r="E430" s="192" t="s">
        <v>2728</v>
      </c>
      <c r="F430" s="192" t="str">
        <f>VLOOKUP(Table10[[#This Row],[Nom du paiement]],[3]dddd!$B:$D,3,0)</f>
        <v>Non</v>
      </c>
      <c r="G430" s="327" t="s">
        <v>2764</v>
      </c>
      <c r="I430" s="192" t="s">
        <v>724</v>
      </c>
      <c r="J430" s="235">
        <v>23179948</v>
      </c>
      <c r="K430" s="192" t="s">
        <v>354</v>
      </c>
    </row>
    <row r="431" spans="3:11" x14ac:dyDescent="0.25">
      <c r="C431" s="192" t="s">
        <v>2653</v>
      </c>
      <c r="D431" s="192" t="s">
        <v>2736</v>
      </c>
      <c r="E431" s="192" t="s">
        <v>2701</v>
      </c>
      <c r="F431" s="192" t="str">
        <f>VLOOKUP(Table10[[#This Row],[Nom du paiement]],[3]dddd!$B:$D,3,0)</f>
        <v>Non</v>
      </c>
      <c r="G431" s="327" t="s">
        <v>2764</v>
      </c>
      <c r="I431" s="192" t="s">
        <v>724</v>
      </c>
      <c r="J431" s="235">
        <v>22512773</v>
      </c>
      <c r="K431" s="192" t="s">
        <v>354</v>
      </c>
    </row>
    <row r="432" spans="3:11" x14ac:dyDescent="0.25">
      <c r="C432" s="192" t="s">
        <v>2515</v>
      </c>
      <c r="D432" s="192" t="s">
        <v>2736</v>
      </c>
      <c r="E432" s="192" t="s">
        <v>2725</v>
      </c>
      <c r="F432" s="192" t="str">
        <f>VLOOKUP(Table10[[#This Row],[Nom du paiement]],[3]dddd!$B:$D,3,0)</f>
        <v>Non</v>
      </c>
      <c r="G432" s="327" t="s">
        <v>2764</v>
      </c>
      <c r="I432" s="192" t="s">
        <v>724</v>
      </c>
      <c r="J432" s="235">
        <v>22299644</v>
      </c>
      <c r="K432" s="192" t="s">
        <v>354</v>
      </c>
    </row>
    <row r="433" spans="3:11" x14ac:dyDescent="0.25">
      <c r="C433" s="192" t="s">
        <v>2556</v>
      </c>
      <c r="D433" s="192" t="s">
        <v>2736</v>
      </c>
      <c r="E433" s="192" t="s">
        <v>2750</v>
      </c>
      <c r="F433" s="192" t="str">
        <f>VLOOKUP(Table10[[#This Row],[Nom du paiement]],[3]dddd!$B:$D,3,0)</f>
        <v>Non</v>
      </c>
      <c r="G433" s="327" t="s">
        <v>2764</v>
      </c>
      <c r="I433" s="192" t="s">
        <v>724</v>
      </c>
      <c r="J433" s="235">
        <v>21951478</v>
      </c>
      <c r="K433" s="192" t="s">
        <v>354</v>
      </c>
    </row>
    <row r="434" spans="3:11" x14ac:dyDescent="0.25">
      <c r="C434" s="192" t="s">
        <v>2556</v>
      </c>
      <c r="D434" s="192" t="s">
        <v>2736</v>
      </c>
      <c r="E434" s="192" t="s">
        <v>2750</v>
      </c>
      <c r="F434" s="192" t="str">
        <f>VLOOKUP(Table10[[#This Row],[Nom du paiement]],[3]dddd!$B:$D,3,0)</f>
        <v>Non</v>
      </c>
      <c r="G434" s="327" t="s">
        <v>2764</v>
      </c>
      <c r="I434" s="192" t="s">
        <v>724</v>
      </c>
      <c r="J434" s="235">
        <v>21951478</v>
      </c>
      <c r="K434" s="192" t="s">
        <v>354</v>
      </c>
    </row>
    <row r="435" spans="3:11" x14ac:dyDescent="0.25">
      <c r="C435" s="192" t="s">
        <v>2639</v>
      </c>
      <c r="D435" s="192" t="s">
        <v>2736</v>
      </c>
      <c r="E435" s="192" t="s">
        <v>2727</v>
      </c>
      <c r="F435" s="192" t="str">
        <f>VLOOKUP(Table10[[#This Row],[Nom du paiement]],[3]dddd!$B:$D,3,0)</f>
        <v>Non</v>
      </c>
      <c r="G435" s="327" t="s">
        <v>2764</v>
      </c>
      <c r="I435" s="192" t="s">
        <v>724</v>
      </c>
      <c r="J435" s="235">
        <v>21870865</v>
      </c>
      <c r="K435" s="192" t="s">
        <v>354</v>
      </c>
    </row>
    <row r="436" spans="3:11" ht="15.75" x14ac:dyDescent="0.3">
      <c r="C436" s="192" t="s">
        <v>2351</v>
      </c>
      <c r="D436" s="192" t="s">
        <v>2736</v>
      </c>
      <c r="E436" s="192" t="s">
        <v>2727</v>
      </c>
      <c r="F436" s="192" t="str">
        <f>VLOOKUP(Table10[[#This Row],[Nom du paiement]],[3]dddd!$B:$D,3,0)</f>
        <v>Non</v>
      </c>
      <c r="G436" s="327" t="s">
        <v>2763</v>
      </c>
      <c r="H436" s="336" t="s">
        <v>2765</v>
      </c>
      <c r="I436" s="192" t="s">
        <v>724</v>
      </c>
      <c r="J436" s="235">
        <v>21791300</v>
      </c>
      <c r="K436" s="192" t="s">
        <v>354</v>
      </c>
    </row>
    <row r="437" spans="3:11" x14ac:dyDescent="0.25">
      <c r="C437" s="192" t="s">
        <v>2626</v>
      </c>
      <c r="D437" s="192" t="s">
        <v>2736</v>
      </c>
      <c r="E437" s="192" t="s">
        <v>2756</v>
      </c>
      <c r="F437" s="326" t="s">
        <v>70</v>
      </c>
      <c r="G437" s="327" t="s">
        <v>2764</v>
      </c>
      <c r="I437" s="192" t="s">
        <v>724</v>
      </c>
      <c r="J437" s="235">
        <v>21749220</v>
      </c>
      <c r="K437" s="192" t="s">
        <v>354</v>
      </c>
    </row>
    <row r="438" spans="3:11" x14ac:dyDescent="0.25">
      <c r="C438" s="192" t="s">
        <v>2341</v>
      </c>
      <c r="D438" s="192" t="s">
        <v>2736</v>
      </c>
      <c r="E438" s="192" t="s">
        <v>2756</v>
      </c>
      <c r="F438" s="326" t="s">
        <v>70</v>
      </c>
      <c r="G438" s="327" t="s">
        <v>2763</v>
      </c>
      <c r="H438" s="335" t="s">
        <v>2774</v>
      </c>
      <c r="I438" s="192" t="s">
        <v>724</v>
      </c>
      <c r="J438" s="235">
        <v>21364769</v>
      </c>
      <c r="K438" s="192" t="s">
        <v>354</v>
      </c>
    </row>
    <row r="439" spans="3:11" x14ac:dyDescent="0.25">
      <c r="C439" s="192" t="s">
        <v>2444</v>
      </c>
      <c r="D439" s="192" t="s">
        <v>2736</v>
      </c>
      <c r="E439" s="192" t="s">
        <v>2724</v>
      </c>
      <c r="F439" s="192" t="str">
        <f>VLOOKUP(Table10[[#This Row],[Nom du paiement]],[3]dddd!$B:$D,3,0)</f>
        <v>Non</v>
      </c>
      <c r="G439" s="327" t="s">
        <v>2764</v>
      </c>
      <c r="I439" s="192" t="s">
        <v>724</v>
      </c>
      <c r="J439" s="235">
        <v>21287635</v>
      </c>
      <c r="K439" s="192" t="s">
        <v>354</v>
      </c>
    </row>
    <row r="440" spans="3:11" x14ac:dyDescent="0.25">
      <c r="C440" s="192" t="s">
        <v>2489</v>
      </c>
      <c r="D440" s="192" t="s">
        <v>2736</v>
      </c>
      <c r="E440" s="192" t="s">
        <v>2724</v>
      </c>
      <c r="F440" s="192" t="str">
        <f>VLOOKUP(Table10[[#This Row],[Nom du paiement]],[3]dddd!$B:$D,3,0)</f>
        <v>Non</v>
      </c>
      <c r="G440" s="327" t="s">
        <v>2764</v>
      </c>
      <c r="I440" s="192" t="s">
        <v>724</v>
      </c>
      <c r="J440" s="235">
        <v>20994495</v>
      </c>
      <c r="K440" s="192" t="s">
        <v>354</v>
      </c>
    </row>
    <row r="441" spans="3:11" ht="15" x14ac:dyDescent="0.25">
      <c r="C441" s="192" t="s">
        <v>2347</v>
      </c>
      <c r="D441" s="192" t="s">
        <v>2739</v>
      </c>
      <c r="E441" s="192" t="s">
        <v>2749</v>
      </c>
      <c r="F441" s="192" t="str">
        <f>VLOOKUP(Table10[[#This Row],[Nom du paiement]],[3]dddd!$B:$D,3,0)</f>
        <v>Non</v>
      </c>
      <c r="G441" s="327" t="s">
        <v>2763</v>
      </c>
      <c r="H441" s="338" t="s">
        <v>2778</v>
      </c>
      <c r="I441" s="192" t="s">
        <v>724</v>
      </c>
      <c r="J441" s="235">
        <v>20310125</v>
      </c>
      <c r="K441" s="192" t="s">
        <v>354</v>
      </c>
    </row>
    <row r="442" spans="3:11" x14ac:dyDescent="0.25">
      <c r="C442" s="192" t="s">
        <v>2637</v>
      </c>
      <c r="D442" s="192" t="s">
        <v>2736</v>
      </c>
      <c r="E442" s="192" t="s">
        <v>2750</v>
      </c>
      <c r="F442" s="192" t="str">
        <f>VLOOKUP(Table10[[#This Row],[Nom du paiement]],[3]dddd!$B:$D,3,0)</f>
        <v>Non</v>
      </c>
      <c r="G442" s="327" t="s">
        <v>2764</v>
      </c>
      <c r="I442" s="192" t="s">
        <v>724</v>
      </c>
      <c r="J442" s="235">
        <v>20285281</v>
      </c>
      <c r="K442" s="192" t="s">
        <v>354</v>
      </c>
    </row>
    <row r="443" spans="3:11" x14ac:dyDescent="0.25">
      <c r="C443" s="192" t="s">
        <v>2569</v>
      </c>
      <c r="D443" s="192" t="s">
        <v>2735</v>
      </c>
      <c r="E443" s="192" t="s">
        <v>2690</v>
      </c>
      <c r="F443" s="192" t="str">
        <f>VLOOKUP(Table10[[#This Row],[Nom du paiement]],[3]dddd!$B:$D,3,0)</f>
        <v>Non</v>
      </c>
      <c r="G443" s="327" t="s">
        <v>2764</v>
      </c>
      <c r="I443" s="192" t="s">
        <v>724</v>
      </c>
      <c r="J443" s="235">
        <v>20172947</v>
      </c>
      <c r="K443" s="192" t="s">
        <v>354</v>
      </c>
    </row>
    <row r="444" spans="3:11" x14ac:dyDescent="0.25">
      <c r="C444" s="192" t="s">
        <v>2451</v>
      </c>
      <c r="D444" s="192" t="s">
        <v>2737</v>
      </c>
      <c r="E444" s="192" t="s">
        <v>2748</v>
      </c>
      <c r="F444" s="192" t="str">
        <f>VLOOKUP(Table10[[#This Row],[Nom du paiement]],[3]dddd!$B:$D,3,0)</f>
        <v>Oui</v>
      </c>
      <c r="G444" s="327" t="s">
        <v>2764</v>
      </c>
      <c r="I444" s="192" t="s">
        <v>724</v>
      </c>
      <c r="J444" s="235">
        <v>20168751</v>
      </c>
      <c r="K444" s="192" t="s">
        <v>354</v>
      </c>
    </row>
    <row r="445" spans="3:11" x14ac:dyDescent="0.25">
      <c r="C445" s="192" t="s">
        <v>2383</v>
      </c>
      <c r="D445" s="192" t="s">
        <v>2737</v>
      </c>
      <c r="E445" s="192" t="s">
        <v>2748</v>
      </c>
      <c r="F445" s="192" t="str">
        <f>VLOOKUP(Table10[[#This Row],[Nom du paiement]],[3]dddd!$B:$D,3,0)</f>
        <v>Oui</v>
      </c>
      <c r="G445" s="327" t="s">
        <v>2764</v>
      </c>
      <c r="I445" s="192" t="s">
        <v>724</v>
      </c>
      <c r="J445" s="235">
        <v>20094904</v>
      </c>
      <c r="K445" s="192" t="s">
        <v>354</v>
      </c>
    </row>
    <row r="446" spans="3:11" x14ac:dyDescent="0.25">
      <c r="C446" s="192" t="s">
        <v>2363</v>
      </c>
      <c r="D446" s="192" t="s">
        <v>2737</v>
      </c>
      <c r="E446" s="192" t="s">
        <v>2709</v>
      </c>
      <c r="F446" s="192" t="str">
        <f>VLOOKUP(Table10[[#This Row],[Nom du paiement]],[3]dddd!$B:$D,3,0)</f>
        <v>Oui</v>
      </c>
      <c r="G446" s="327" t="s">
        <v>2764</v>
      </c>
      <c r="I446" s="192" t="s">
        <v>724</v>
      </c>
      <c r="J446" s="235">
        <v>20000000</v>
      </c>
      <c r="K446" s="192" t="s">
        <v>354</v>
      </c>
    </row>
    <row r="447" spans="3:11" x14ac:dyDescent="0.25">
      <c r="C447" s="192" t="s">
        <v>2451</v>
      </c>
      <c r="D447" s="192" t="s">
        <v>2737</v>
      </c>
      <c r="E447" s="192" t="s">
        <v>2709</v>
      </c>
      <c r="F447" s="192" t="str">
        <f>VLOOKUP(Table10[[#This Row],[Nom du paiement]],[3]dddd!$B:$D,3,0)</f>
        <v>Oui</v>
      </c>
      <c r="G447" s="327" t="s">
        <v>2764</v>
      </c>
      <c r="I447" s="192" t="s">
        <v>724</v>
      </c>
      <c r="J447" s="235">
        <v>20000000</v>
      </c>
      <c r="K447" s="192" t="s">
        <v>354</v>
      </c>
    </row>
    <row r="448" spans="3:11" x14ac:dyDescent="0.25">
      <c r="C448" s="192" t="s">
        <v>2361</v>
      </c>
      <c r="D448" s="192" t="s">
        <v>2737</v>
      </c>
      <c r="E448" s="192" t="s">
        <v>2746</v>
      </c>
      <c r="F448" s="192" t="str">
        <f>VLOOKUP(Table10[[#This Row],[Nom du paiement]],[3]dddd!$B:$D,3,0)</f>
        <v>Oui</v>
      </c>
      <c r="G448" s="327" t="s">
        <v>2764</v>
      </c>
      <c r="I448" s="192" t="s">
        <v>724</v>
      </c>
      <c r="J448" s="235">
        <v>19838568</v>
      </c>
      <c r="K448" s="192" t="s">
        <v>354</v>
      </c>
    </row>
    <row r="449" spans="3:11" x14ac:dyDescent="0.25">
      <c r="C449" s="192" t="s">
        <v>2642</v>
      </c>
      <c r="D449" s="192" t="s">
        <v>2736</v>
      </c>
      <c r="E449" s="192" t="s">
        <v>2745</v>
      </c>
      <c r="F449" s="192" t="str">
        <f>VLOOKUP(Table10[[#This Row],[Nom du paiement]],[3]dddd!$B:$D,3,0)</f>
        <v>Non</v>
      </c>
      <c r="G449" s="327" t="s">
        <v>2764</v>
      </c>
      <c r="I449" s="192" t="s">
        <v>724</v>
      </c>
      <c r="J449" s="235">
        <v>19472282</v>
      </c>
      <c r="K449" s="192" t="s">
        <v>354</v>
      </c>
    </row>
    <row r="450" spans="3:11" x14ac:dyDescent="0.25">
      <c r="C450" s="192" t="s">
        <v>2631</v>
      </c>
      <c r="D450" s="192" t="s">
        <v>2736</v>
      </c>
      <c r="E450" s="192" t="s">
        <v>2744</v>
      </c>
      <c r="F450" s="192" t="str">
        <f>VLOOKUP(Table10[[#This Row],[Nom du paiement]],[3]dddd!$B:$D,3,0)</f>
        <v>Non</v>
      </c>
      <c r="G450" s="327" t="s">
        <v>2764</v>
      </c>
      <c r="I450" s="192" t="s">
        <v>724</v>
      </c>
      <c r="J450" s="235">
        <v>19387269</v>
      </c>
      <c r="K450" s="192" t="s">
        <v>354</v>
      </c>
    </row>
    <row r="451" spans="3:11" x14ac:dyDescent="0.25">
      <c r="C451" s="192" t="s">
        <v>2520</v>
      </c>
      <c r="D451" s="192" t="s">
        <v>2737</v>
      </c>
      <c r="E451" s="192" t="s">
        <v>2748</v>
      </c>
      <c r="F451" s="192" t="str">
        <f>VLOOKUP(Table10[[#This Row],[Nom du paiement]],[3]dddd!$B:$D,3,0)</f>
        <v>Oui</v>
      </c>
      <c r="G451" s="327" t="s">
        <v>2764</v>
      </c>
      <c r="I451" s="192" t="s">
        <v>724</v>
      </c>
      <c r="J451" s="235">
        <v>18931003</v>
      </c>
      <c r="K451" s="192" t="s">
        <v>354</v>
      </c>
    </row>
    <row r="452" spans="3:11" x14ac:dyDescent="0.25">
      <c r="C452" s="192" t="s">
        <v>2650</v>
      </c>
      <c r="D452" s="192" t="s">
        <v>2736</v>
      </c>
      <c r="E452" s="192" t="s">
        <v>2701</v>
      </c>
      <c r="F452" s="192" t="str">
        <f>VLOOKUP(Table10[[#This Row],[Nom du paiement]],[3]dddd!$B:$D,3,0)</f>
        <v>Non</v>
      </c>
      <c r="G452" s="327" t="s">
        <v>2764</v>
      </c>
      <c r="I452" s="192" t="s">
        <v>724</v>
      </c>
      <c r="J452" s="235">
        <v>18854977</v>
      </c>
      <c r="K452" s="192" t="s">
        <v>354</v>
      </c>
    </row>
    <row r="453" spans="3:11" x14ac:dyDescent="0.25">
      <c r="C453" s="192" t="s">
        <v>2366</v>
      </c>
      <c r="D453" s="192" t="s">
        <v>2736</v>
      </c>
      <c r="E453" s="192" t="s">
        <v>2697</v>
      </c>
      <c r="F453" s="192" t="str">
        <f>VLOOKUP(Table10[[#This Row],[Nom du paiement]],[3]dddd!$B:$D,3,0)</f>
        <v>Non</v>
      </c>
      <c r="G453" s="327" t="s">
        <v>2764</v>
      </c>
      <c r="I453" s="192" t="s">
        <v>724</v>
      </c>
      <c r="J453" s="235">
        <v>18662006</v>
      </c>
      <c r="K453" s="192" t="s">
        <v>354</v>
      </c>
    </row>
    <row r="454" spans="3:11" x14ac:dyDescent="0.25">
      <c r="C454" s="192" t="s">
        <v>2629</v>
      </c>
      <c r="D454" s="192" t="s">
        <v>2736</v>
      </c>
      <c r="E454" s="192" t="s">
        <v>2745</v>
      </c>
      <c r="F454" s="192" t="str">
        <f>VLOOKUP(Table10[[#This Row],[Nom du paiement]],[3]dddd!$B:$D,3,0)</f>
        <v>Non</v>
      </c>
      <c r="G454" s="327" t="s">
        <v>2764</v>
      </c>
      <c r="I454" s="192" t="s">
        <v>724</v>
      </c>
      <c r="J454" s="235">
        <v>18311791</v>
      </c>
      <c r="K454" s="192" t="s">
        <v>354</v>
      </c>
    </row>
    <row r="455" spans="3:11" x14ac:dyDescent="0.25">
      <c r="C455" s="192" t="s">
        <v>2635</v>
      </c>
      <c r="D455" s="192" t="s">
        <v>2736</v>
      </c>
      <c r="E455" s="192" t="s">
        <v>2750</v>
      </c>
      <c r="F455" s="192" t="str">
        <f>VLOOKUP(Table10[[#This Row],[Nom du paiement]],[3]dddd!$B:$D,3,0)</f>
        <v>Non</v>
      </c>
      <c r="G455" s="327" t="s">
        <v>2764</v>
      </c>
      <c r="I455" s="192" t="s">
        <v>724</v>
      </c>
      <c r="J455" s="235">
        <v>18227814</v>
      </c>
      <c r="K455" s="192" t="s">
        <v>354</v>
      </c>
    </row>
    <row r="456" spans="3:11" x14ac:dyDescent="0.25">
      <c r="C456" s="192" t="s">
        <v>2654</v>
      </c>
      <c r="D456" s="192" t="s">
        <v>2736</v>
      </c>
      <c r="E456" s="192" t="s">
        <v>2693</v>
      </c>
      <c r="F456" s="192" t="str">
        <f>VLOOKUP(Table10[[#This Row],[Nom du paiement]],[3]dddd!$B:$D,3,0)</f>
        <v>Non</v>
      </c>
      <c r="G456" s="327" t="s">
        <v>2764</v>
      </c>
      <c r="I456" s="192" t="s">
        <v>724</v>
      </c>
      <c r="J456" s="235">
        <v>18207253</v>
      </c>
      <c r="K456" s="192" t="s">
        <v>354</v>
      </c>
    </row>
    <row r="457" spans="3:11" x14ac:dyDescent="0.25">
      <c r="C457" s="192" t="s">
        <v>2636</v>
      </c>
      <c r="D457" s="192" t="s">
        <v>2736</v>
      </c>
      <c r="E457" s="192" t="s">
        <v>2750</v>
      </c>
      <c r="F457" s="192" t="str">
        <f>VLOOKUP(Table10[[#This Row],[Nom du paiement]],[3]dddd!$B:$D,3,0)</f>
        <v>Non</v>
      </c>
      <c r="G457" s="327" t="s">
        <v>2764</v>
      </c>
      <c r="I457" s="192" t="s">
        <v>724</v>
      </c>
      <c r="J457" s="235">
        <v>18136827</v>
      </c>
      <c r="K457" s="192" t="s">
        <v>354</v>
      </c>
    </row>
    <row r="458" spans="3:11" x14ac:dyDescent="0.25">
      <c r="C458" s="192" t="s">
        <v>2456</v>
      </c>
      <c r="D458" s="192" t="s">
        <v>2737</v>
      </c>
      <c r="E458" s="192" t="s">
        <v>2709</v>
      </c>
      <c r="F458" s="192" t="str">
        <f>VLOOKUP(Table10[[#This Row],[Nom du paiement]],[3]dddd!$B:$D,3,0)</f>
        <v>Oui</v>
      </c>
      <c r="G458" s="327" t="s">
        <v>2764</v>
      </c>
      <c r="I458" s="192" t="s">
        <v>724</v>
      </c>
      <c r="J458" s="235">
        <v>18000000</v>
      </c>
      <c r="K458" s="192" t="s">
        <v>354</v>
      </c>
    </row>
    <row r="459" spans="3:11" x14ac:dyDescent="0.25">
      <c r="C459" s="192" t="s">
        <v>2501</v>
      </c>
      <c r="D459" s="192" t="s">
        <v>2737</v>
      </c>
      <c r="E459" s="192" t="s">
        <v>2709</v>
      </c>
      <c r="F459" s="192" t="str">
        <f>VLOOKUP(Table10[[#This Row],[Nom du paiement]],[3]dddd!$B:$D,3,0)</f>
        <v>Oui</v>
      </c>
      <c r="G459" s="327" t="s">
        <v>2764</v>
      </c>
      <c r="I459" s="192" t="s">
        <v>724</v>
      </c>
      <c r="J459" s="235">
        <v>18000000</v>
      </c>
      <c r="K459" s="192" t="s">
        <v>354</v>
      </c>
    </row>
    <row r="460" spans="3:11" x14ac:dyDescent="0.25">
      <c r="C460" s="192" t="s">
        <v>2656</v>
      </c>
      <c r="D460" s="192" t="s">
        <v>2736</v>
      </c>
      <c r="E460" s="192" t="s">
        <v>2744</v>
      </c>
      <c r="F460" s="192" t="str">
        <f>VLOOKUP(Table10[[#This Row],[Nom du paiement]],[3]dddd!$B:$D,3,0)</f>
        <v>Non</v>
      </c>
      <c r="G460" s="327" t="s">
        <v>2764</v>
      </c>
      <c r="I460" s="192" t="s">
        <v>724</v>
      </c>
      <c r="J460" s="235">
        <v>17935220</v>
      </c>
      <c r="K460" s="192" t="s">
        <v>354</v>
      </c>
    </row>
    <row r="461" spans="3:11" x14ac:dyDescent="0.25">
      <c r="C461" s="192" t="s">
        <v>2353</v>
      </c>
      <c r="D461" s="192" t="s">
        <v>2736</v>
      </c>
      <c r="E461" s="192" t="s">
        <v>2697</v>
      </c>
      <c r="F461" s="192" t="str">
        <f>VLOOKUP(Table10[[#This Row],[Nom du paiement]],[3]dddd!$B:$D,3,0)</f>
        <v>Non</v>
      </c>
      <c r="G461" s="327" t="s">
        <v>2764</v>
      </c>
      <c r="I461" s="192" t="s">
        <v>724</v>
      </c>
      <c r="J461" s="235">
        <v>17897374</v>
      </c>
      <c r="K461" s="192" t="s">
        <v>354</v>
      </c>
    </row>
    <row r="462" spans="3:11" x14ac:dyDescent="0.25">
      <c r="C462" s="192" t="s">
        <v>2459</v>
      </c>
      <c r="D462" s="192" t="s">
        <v>2737</v>
      </c>
      <c r="E462" s="192" t="s">
        <v>2748</v>
      </c>
      <c r="F462" s="192" t="str">
        <f>VLOOKUP(Table10[[#This Row],[Nom du paiement]],[3]dddd!$B:$D,3,0)</f>
        <v>Oui</v>
      </c>
      <c r="G462" s="327" t="s">
        <v>2764</v>
      </c>
      <c r="I462" s="192" t="s">
        <v>724</v>
      </c>
      <c r="J462" s="235">
        <v>17748072</v>
      </c>
      <c r="K462" s="192" t="s">
        <v>354</v>
      </c>
    </row>
    <row r="463" spans="3:11" x14ac:dyDescent="0.25">
      <c r="C463" s="192" t="s">
        <v>2641</v>
      </c>
      <c r="D463" s="192" t="s">
        <v>2736</v>
      </c>
      <c r="E463" s="192" t="s">
        <v>2750</v>
      </c>
      <c r="F463" s="192" t="str">
        <f>VLOOKUP(Table10[[#This Row],[Nom du paiement]],[3]dddd!$B:$D,3,0)</f>
        <v>Non</v>
      </c>
      <c r="G463" s="327" t="s">
        <v>2764</v>
      </c>
      <c r="I463" s="192" t="s">
        <v>724</v>
      </c>
      <c r="J463" s="235">
        <v>17558275</v>
      </c>
      <c r="K463" s="192" t="s">
        <v>354</v>
      </c>
    </row>
    <row r="464" spans="3:11" x14ac:dyDescent="0.25">
      <c r="C464" s="192" t="s">
        <v>2425</v>
      </c>
      <c r="D464" s="192" t="s">
        <v>2737</v>
      </c>
      <c r="E464" s="192" t="s">
        <v>2704</v>
      </c>
      <c r="F464" s="192" t="str">
        <f>VLOOKUP(Table10[[#This Row],[Nom du paiement]],[3]dddd!$B:$D,3,0)</f>
        <v>Oui</v>
      </c>
      <c r="G464" s="327" t="s">
        <v>2764</v>
      </c>
      <c r="I464" s="192" t="s">
        <v>724</v>
      </c>
      <c r="J464" s="235">
        <v>17553983</v>
      </c>
      <c r="K464" s="192" t="s">
        <v>354</v>
      </c>
    </row>
    <row r="465" spans="3:11" x14ac:dyDescent="0.25">
      <c r="C465" s="192" t="s">
        <v>2530</v>
      </c>
      <c r="D465" s="192" t="s">
        <v>2737</v>
      </c>
      <c r="E465" s="192" t="s">
        <v>2748</v>
      </c>
      <c r="F465" s="192" t="str">
        <f>VLOOKUP(Table10[[#This Row],[Nom du paiement]],[3]dddd!$B:$D,3,0)</f>
        <v>Oui</v>
      </c>
      <c r="G465" s="327" t="s">
        <v>2764</v>
      </c>
      <c r="I465" s="192" t="s">
        <v>724</v>
      </c>
      <c r="J465" s="235">
        <v>17259003</v>
      </c>
      <c r="K465" s="192" t="s">
        <v>354</v>
      </c>
    </row>
    <row r="466" spans="3:11" x14ac:dyDescent="0.25">
      <c r="C466" s="192" t="s">
        <v>2408</v>
      </c>
      <c r="D466" s="192" t="s">
        <v>2736</v>
      </c>
      <c r="E466" s="192" t="s">
        <v>2701</v>
      </c>
      <c r="F466" s="192" t="str">
        <f>VLOOKUP(Table10[[#This Row],[Nom du paiement]],[3]dddd!$B:$D,3,0)</f>
        <v>Non</v>
      </c>
      <c r="G466" s="327" t="s">
        <v>2764</v>
      </c>
      <c r="I466" s="192" t="s">
        <v>724</v>
      </c>
      <c r="J466" s="235">
        <v>17224671</v>
      </c>
      <c r="K466" s="192" t="s">
        <v>354</v>
      </c>
    </row>
    <row r="467" spans="3:11" ht="15" x14ac:dyDescent="0.25">
      <c r="C467" s="192" t="s">
        <v>2343</v>
      </c>
      <c r="D467" s="192" t="s">
        <v>2743</v>
      </c>
      <c r="E467" s="192" t="s">
        <v>2733</v>
      </c>
      <c r="F467" s="192" t="str">
        <f>VLOOKUP(Table10[[#This Row],[Nom du paiement]],[3]dddd!$B:$D,3,0)</f>
        <v>Oui</v>
      </c>
      <c r="G467" s="327" t="s">
        <v>2763</v>
      </c>
      <c r="H467" s="337" t="s">
        <v>2777</v>
      </c>
      <c r="I467" s="192" t="s">
        <v>724</v>
      </c>
      <c r="J467" s="235">
        <v>17157510</v>
      </c>
      <c r="K467" s="192" t="s">
        <v>354</v>
      </c>
    </row>
    <row r="468" spans="3:11" x14ac:dyDescent="0.25">
      <c r="C468" s="192" t="s">
        <v>2353</v>
      </c>
      <c r="D468" s="192" t="s">
        <v>2737</v>
      </c>
      <c r="E468" s="192" t="s">
        <v>2748</v>
      </c>
      <c r="F468" s="192" t="str">
        <f>VLOOKUP(Table10[[#This Row],[Nom du paiement]],[3]dddd!$B:$D,3,0)</f>
        <v>Oui</v>
      </c>
      <c r="G468" s="327" t="s">
        <v>2764</v>
      </c>
      <c r="I468" s="192" t="s">
        <v>724</v>
      </c>
      <c r="J468" s="235">
        <v>16961167</v>
      </c>
      <c r="K468" s="192" t="s">
        <v>354</v>
      </c>
    </row>
    <row r="469" spans="3:11" x14ac:dyDescent="0.25">
      <c r="C469" s="192" t="s">
        <v>2468</v>
      </c>
      <c r="D469" s="192" t="s">
        <v>2735</v>
      </c>
      <c r="E469" s="192" t="s">
        <v>2690</v>
      </c>
      <c r="F469" s="192" t="str">
        <f>VLOOKUP(Table10[[#This Row],[Nom du paiement]],[3]dddd!$B:$D,3,0)</f>
        <v>Non</v>
      </c>
      <c r="G469" s="327" t="s">
        <v>2764</v>
      </c>
      <c r="I469" s="192" t="s">
        <v>724</v>
      </c>
      <c r="J469" s="235">
        <v>16913004</v>
      </c>
      <c r="K469" s="192" t="s">
        <v>354</v>
      </c>
    </row>
    <row r="470" spans="3:11" x14ac:dyDescent="0.25">
      <c r="C470" s="192" t="s">
        <v>2630</v>
      </c>
      <c r="D470" s="192" t="s">
        <v>2736</v>
      </c>
      <c r="E470" s="192" t="s">
        <v>2728</v>
      </c>
      <c r="F470" s="192" t="str">
        <f>VLOOKUP(Table10[[#This Row],[Nom du paiement]],[3]dddd!$B:$D,3,0)</f>
        <v>Non</v>
      </c>
      <c r="G470" s="327" t="s">
        <v>2764</v>
      </c>
      <c r="I470" s="192" t="s">
        <v>724</v>
      </c>
      <c r="J470" s="235">
        <v>16911974</v>
      </c>
      <c r="K470" s="192" t="s">
        <v>354</v>
      </c>
    </row>
    <row r="471" spans="3:11" x14ac:dyDescent="0.25">
      <c r="C471" s="192" t="s">
        <v>2631</v>
      </c>
      <c r="D471" s="192" t="s">
        <v>2736</v>
      </c>
      <c r="E471" s="192" t="s">
        <v>2728</v>
      </c>
      <c r="F471" s="192" t="str">
        <f>VLOOKUP(Table10[[#This Row],[Nom du paiement]],[3]dddd!$B:$D,3,0)</f>
        <v>Non</v>
      </c>
      <c r="G471" s="327" t="s">
        <v>2764</v>
      </c>
      <c r="I471" s="192" t="s">
        <v>724</v>
      </c>
      <c r="J471" s="235">
        <v>16830773</v>
      </c>
      <c r="K471" s="192" t="s">
        <v>354</v>
      </c>
    </row>
    <row r="472" spans="3:11" x14ac:dyDescent="0.25">
      <c r="C472" s="192" t="s">
        <v>2654</v>
      </c>
      <c r="D472" s="192" t="s">
        <v>2736</v>
      </c>
      <c r="E472" s="192" t="s">
        <v>2728</v>
      </c>
      <c r="F472" s="192" t="str">
        <f>VLOOKUP(Table10[[#This Row],[Nom du paiement]],[3]dddd!$B:$D,3,0)</f>
        <v>Non</v>
      </c>
      <c r="G472" s="327" t="s">
        <v>2764</v>
      </c>
      <c r="I472" s="192" t="s">
        <v>724</v>
      </c>
      <c r="J472" s="235">
        <v>16571439</v>
      </c>
      <c r="K472" s="192" t="s">
        <v>354</v>
      </c>
    </row>
    <row r="473" spans="3:11" x14ac:dyDescent="0.25">
      <c r="C473" s="192" t="s">
        <v>2637</v>
      </c>
      <c r="D473" s="192" t="s">
        <v>2736</v>
      </c>
      <c r="E473" s="192" t="s">
        <v>2727</v>
      </c>
      <c r="F473" s="192" t="str">
        <f>VLOOKUP(Table10[[#This Row],[Nom du paiement]],[3]dddd!$B:$D,3,0)</f>
        <v>Non</v>
      </c>
      <c r="G473" s="327" t="s">
        <v>2764</v>
      </c>
      <c r="I473" s="192" t="s">
        <v>724</v>
      </c>
      <c r="J473" s="235">
        <v>16562553</v>
      </c>
      <c r="K473" s="192" t="s">
        <v>354</v>
      </c>
    </row>
    <row r="474" spans="3:11" x14ac:dyDescent="0.25">
      <c r="C474" s="192" t="s">
        <v>2410</v>
      </c>
      <c r="D474" s="192" t="s">
        <v>2737</v>
      </c>
      <c r="E474" s="192" t="s">
        <v>2746</v>
      </c>
      <c r="F474" s="192" t="str">
        <f>VLOOKUP(Table10[[#This Row],[Nom du paiement]],[3]dddd!$B:$D,3,0)</f>
        <v>Oui</v>
      </c>
      <c r="G474" s="327" t="s">
        <v>2764</v>
      </c>
      <c r="I474" s="192" t="s">
        <v>724</v>
      </c>
      <c r="J474" s="235">
        <v>16326975</v>
      </c>
      <c r="K474" s="192" t="s">
        <v>354</v>
      </c>
    </row>
    <row r="475" spans="3:11" x14ac:dyDescent="0.25">
      <c r="C475" s="192" t="s">
        <v>2431</v>
      </c>
      <c r="D475" s="192" t="s">
        <v>2736</v>
      </c>
      <c r="E475" s="192" t="s">
        <v>2724</v>
      </c>
      <c r="F475" s="192" t="str">
        <f>VLOOKUP(Table10[[#This Row],[Nom du paiement]],[3]dddd!$B:$D,3,0)</f>
        <v>Non</v>
      </c>
      <c r="G475" s="327" t="s">
        <v>2764</v>
      </c>
      <c r="I475" s="192" t="s">
        <v>724</v>
      </c>
      <c r="J475" s="235">
        <v>16102479</v>
      </c>
      <c r="K475" s="192" t="s">
        <v>354</v>
      </c>
    </row>
    <row r="476" spans="3:11" x14ac:dyDescent="0.25">
      <c r="C476" s="192" t="s">
        <v>2488</v>
      </c>
      <c r="D476" s="192" t="s">
        <v>2736</v>
      </c>
      <c r="E476" s="192" t="s">
        <v>2744</v>
      </c>
      <c r="F476" s="192" t="str">
        <f>VLOOKUP(Table10[[#This Row],[Nom du paiement]],[3]dddd!$B:$D,3,0)</f>
        <v>Non</v>
      </c>
      <c r="G476" s="327" t="s">
        <v>2764</v>
      </c>
      <c r="I476" s="192" t="s">
        <v>724</v>
      </c>
      <c r="J476" s="235">
        <v>15968944</v>
      </c>
      <c r="K476" s="192" t="s">
        <v>354</v>
      </c>
    </row>
    <row r="477" spans="3:11" x14ac:dyDescent="0.25">
      <c r="C477" s="192" t="s">
        <v>2453</v>
      </c>
      <c r="D477" s="192" t="s">
        <v>2737</v>
      </c>
      <c r="E477" s="192" t="s">
        <v>2748</v>
      </c>
      <c r="F477" s="192" t="str">
        <f>VLOOKUP(Table10[[#This Row],[Nom du paiement]],[3]dddd!$B:$D,3,0)</f>
        <v>Oui</v>
      </c>
      <c r="G477" s="327" t="s">
        <v>2764</v>
      </c>
      <c r="I477" s="192" t="s">
        <v>724</v>
      </c>
      <c r="J477" s="235">
        <v>15923224</v>
      </c>
      <c r="K477" s="192" t="s">
        <v>354</v>
      </c>
    </row>
    <row r="478" spans="3:11" ht="15.75" x14ac:dyDescent="0.3">
      <c r="C478" s="192" t="s">
        <v>2398</v>
      </c>
      <c r="D478" s="192" t="s">
        <v>2736</v>
      </c>
      <c r="E478" s="192" t="s">
        <v>2750</v>
      </c>
      <c r="F478" s="192" t="str">
        <f>VLOOKUP(Table10[[#This Row],[Nom du paiement]],[3]dddd!$B:$D,3,0)</f>
        <v>Non</v>
      </c>
      <c r="G478" s="327" t="s">
        <v>2763</v>
      </c>
      <c r="H478" s="336" t="s">
        <v>2767</v>
      </c>
      <c r="I478" s="192" t="s">
        <v>724</v>
      </c>
      <c r="J478" s="235">
        <v>15588826</v>
      </c>
      <c r="K478" s="192" t="s">
        <v>354</v>
      </c>
    </row>
    <row r="479" spans="3:11" x14ac:dyDescent="0.25">
      <c r="C479" s="192" t="s">
        <v>2409</v>
      </c>
      <c r="D479" s="192" t="s">
        <v>2737</v>
      </c>
      <c r="E479" s="192" t="s">
        <v>2691</v>
      </c>
      <c r="F479" s="192" t="str">
        <f>VLOOKUP(Table10[[#This Row],[Nom du paiement]],[3]dddd!$B:$D,3,0)</f>
        <v>Oui</v>
      </c>
      <c r="G479" s="327" t="s">
        <v>2764</v>
      </c>
      <c r="I479" s="192" t="s">
        <v>724</v>
      </c>
      <c r="J479" s="235">
        <v>15570000</v>
      </c>
      <c r="K479" s="192" t="s">
        <v>354</v>
      </c>
    </row>
    <row r="480" spans="3:11" x14ac:dyDescent="0.25">
      <c r="C480" s="192" t="s">
        <v>2556</v>
      </c>
      <c r="D480" s="192" t="s">
        <v>2737</v>
      </c>
      <c r="E480" s="192" t="s">
        <v>2748</v>
      </c>
      <c r="F480" s="192" t="str">
        <f>VLOOKUP(Table10[[#This Row],[Nom du paiement]],[3]dddd!$B:$D,3,0)</f>
        <v>Oui</v>
      </c>
      <c r="G480" s="327" t="s">
        <v>2764</v>
      </c>
      <c r="I480" s="192" t="s">
        <v>724</v>
      </c>
      <c r="J480" s="235">
        <v>15440055</v>
      </c>
      <c r="K480" s="192" t="s">
        <v>354</v>
      </c>
    </row>
    <row r="481" spans="3:11" x14ac:dyDescent="0.25">
      <c r="C481" s="192" t="s">
        <v>2562</v>
      </c>
      <c r="D481" s="192" t="s">
        <v>2736</v>
      </c>
      <c r="E481" s="192" t="s">
        <v>2728</v>
      </c>
      <c r="F481" s="192" t="str">
        <f>VLOOKUP(Table10[[#This Row],[Nom du paiement]],[3]dddd!$B:$D,3,0)</f>
        <v>Non</v>
      </c>
      <c r="G481" s="327" t="s">
        <v>2764</v>
      </c>
      <c r="I481" s="192" t="s">
        <v>724</v>
      </c>
      <c r="J481" s="235">
        <v>15341165</v>
      </c>
      <c r="K481" s="192" t="s">
        <v>354</v>
      </c>
    </row>
    <row r="482" spans="3:11" x14ac:dyDescent="0.25">
      <c r="C482" s="192" t="s">
        <v>2639</v>
      </c>
      <c r="D482" s="192" t="s">
        <v>2736</v>
      </c>
      <c r="E482" s="192" t="s">
        <v>2728</v>
      </c>
      <c r="F482" s="192" t="str">
        <f>VLOOKUP(Table10[[#This Row],[Nom du paiement]],[3]dddd!$B:$D,3,0)</f>
        <v>Non</v>
      </c>
      <c r="G482" s="327" t="s">
        <v>2764</v>
      </c>
      <c r="I482" s="192" t="s">
        <v>724</v>
      </c>
      <c r="J482" s="235">
        <v>15264229</v>
      </c>
      <c r="K482" s="192" t="s">
        <v>354</v>
      </c>
    </row>
    <row r="483" spans="3:11" x14ac:dyDescent="0.25">
      <c r="C483" s="192" t="s">
        <v>2653</v>
      </c>
      <c r="D483" s="192" t="s">
        <v>2736</v>
      </c>
      <c r="E483" s="192" t="s">
        <v>2730</v>
      </c>
      <c r="F483" s="192" t="str">
        <f>VLOOKUP(Table10[[#This Row],[Nom du paiement]],[3]dddd!$B:$D,3,0)</f>
        <v>Non</v>
      </c>
      <c r="G483" s="327" t="s">
        <v>2764</v>
      </c>
      <c r="I483" s="192" t="s">
        <v>724</v>
      </c>
      <c r="J483" s="235">
        <v>15263000</v>
      </c>
      <c r="K483" s="192" t="s">
        <v>354</v>
      </c>
    </row>
    <row r="484" spans="3:11" x14ac:dyDescent="0.25">
      <c r="C484" s="192" t="s">
        <v>2631</v>
      </c>
      <c r="D484" s="192" t="s">
        <v>2736</v>
      </c>
      <c r="E484" s="192" t="s">
        <v>2754</v>
      </c>
      <c r="F484" s="192" t="str">
        <f>VLOOKUP(Table10[[#This Row],[Nom du paiement]],[3]dddd!$B:$D,3,0)</f>
        <v>Non</v>
      </c>
      <c r="G484" s="327" t="s">
        <v>2764</v>
      </c>
      <c r="I484" s="192" t="s">
        <v>724</v>
      </c>
      <c r="J484" s="235">
        <v>15223841</v>
      </c>
      <c r="K484" s="192" t="s">
        <v>354</v>
      </c>
    </row>
    <row r="485" spans="3:11" x14ac:dyDescent="0.25">
      <c r="C485" s="192" t="s">
        <v>2341</v>
      </c>
      <c r="D485" s="192" t="s">
        <v>2737</v>
      </c>
      <c r="E485" s="192" t="s">
        <v>2709</v>
      </c>
      <c r="F485" s="192" t="str">
        <f>VLOOKUP(Table10[[#This Row],[Nom du paiement]],[3]dddd!$B:$D,3,0)</f>
        <v>Oui</v>
      </c>
      <c r="G485" s="327" t="s">
        <v>2763</v>
      </c>
      <c r="H485" s="335" t="s">
        <v>2774</v>
      </c>
      <c r="I485" s="192" t="s">
        <v>724</v>
      </c>
      <c r="J485" s="235">
        <v>15000000</v>
      </c>
      <c r="K485" s="192" t="s">
        <v>354</v>
      </c>
    </row>
    <row r="486" spans="3:11" ht="15.75" x14ac:dyDescent="0.3">
      <c r="C486" s="192" t="s">
        <v>2351</v>
      </c>
      <c r="D486" s="192" t="s">
        <v>2737</v>
      </c>
      <c r="E486" s="192" t="s">
        <v>2709</v>
      </c>
      <c r="F486" s="192" t="str">
        <f>VLOOKUP(Table10[[#This Row],[Nom du paiement]],[3]dddd!$B:$D,3,0)</f>
        <v>Oui</v>
      </c>
      <c r="G486" s="327" t="s">
        <v>2763</v>
      </c>
      <c r="H486" s="336" t="s">
        <v>2765</v>
      </c>
      <c r="I486" s="192" t="s">
        <v>724</v>
      </c>
      <c r="J486" s="235">
        <v>15000000</v>
      </c>
      <c r="K486" s="192" t="s">
        <v>354</v>
      </c>
    </row>
    <row r="487" spans="3:11" x14ac:dyDescent="0.25">
      <c r="C487" s="192" t="s">
        <v>2375</v>
      </c>
      <c r="D487" s="192" t="s">
        <v>2737</v>
      </c>
      <c r="E487" s="192" t="s">
        <v>2709</v>
      </c>
      <c r="F487" s="192" t="str">
        <f>VLOOKUP(Table10[[#This Row],[Nom du paiement]],[3]dddd!$B:$D,3,0)</f>
        <v>Oui</v>
      </c>
      <c r="G487" s="327" t="s">
        <v>2764</v>
      </c>
      <c r="I487" s="192" t="s">
        <v>724</v>
      </c>
      <c r="J487" s="235">
        <v>15000000</v>
      </c>
      <c r="K487" s="192" t="s">
        <v>354</v>
      </c>
    </row>
    <row r="488" spans="3:11" x14ac:dyDescent="0.25">
      <c r="C488" s="192" t="s">
        <v>2468</v>
      </c>
      <c r="D488" s="192" t="s">
        <v>2737</v>
      </c>
      <c r="E488" s="192" t="s">
        <v>2709</v>
      </c>
      <c r="F488" s="192" t="str">
        <f>VLOOKUP(Table10[[#This Row],[Nom du paiement]],[3]dddd!$B:$D,3,0)</f>
        <v>Oui</v>
      </c>
      <c r="G488" s="327" t="s">
        <v>2764</v>
      </c>
      <c r="I488" s="192" t="s">
        <v>724</v>
      </c>
      <c r="J488" s="235">
        <v>15000000</v>
      </c>
      <c r="K488" s="192" t="s">
        <v>354</v>
      </c>
    </row>
    <row r="489" spans="3:11" x14ac:dyDescent="0.25">
      <c r="C489" s="192" t="s">
        <v>2543</v>
      </c>
      <c r="D489" s="192" t="s">
        <v>2737</v>
      </c>
      <c r="E489" s="192" t="s">
        <v>2748</v>
      </c>
      <c r="F489" s="192" t="str">
        <f>VLOOKUP(Table10[[#This Row],[Nom du paiement]],[3]dddd!$B:$D,3,0)</f>
        <v>Oui</v>
      </c>
      <c r="G489" s="327" t="s">
        <v>2764</v>
      </c>
      <c r="I489" s="192" t="s">
        <v>724</v>
      </c>
      <c r="J489" s="235">
        <v>14768610</v>
      </c>
      <c r="K489" s="192" t="s">
        <v>354</v>
      </c>
    </row>
    <row r="490" spans="3:11" x14ac:dyDescent="0.25">
      <c r="C490" s="192" t="s">
        <v>2626</v>
      </c>
      <c r="D490" s="192" t="s">
        <v>2736</v>
      </c>
      <c r="E490" s="192" t="s">
        <v>2724</v>
      </c>
      <c r="F490" s="192" t="str">
        <f>VLOOKUP(Table10[[#This Row],[Nom du paiement]],[3]dddd!$B:$D,3,0)</f>
        <v>Non</v>
      </c>
      <c r="G490" s="327" t="s">
        <v>2764</v>
      </c>
      <c r="I490" s="192" t="s">
        <v>724</v>
      </c>
      <c r="J490" s="235">
        <v>14708237</v>
      </c>
      <c r="K490" s="192" t="s">
        <v>354</v>
      </c>
    </row>
    <row r="491" spans="3:11" x14ac:dyDescent="0.25">
      <c r="C491" s="192" t="s">
        <v>2653</v>
      </c>
      <c r="D491" s="192" t="s">
        <v>2736</v>
      </c>
      <c r="E491" s="192" t="s">
        <v>2728</v>
      </c>
      <c r="F491" s="192" t="str">
        <f>VLOOKUP(Table10[[#This Row],[Nom du paiement]],[3]dddd!$B:$D,3,0)</f>
        <v>Non</v>
      </c>
      <c r="G491" s="327" t="s">
        <v>2764</v>
      </c>
      <c r="I491" s="192" t="s">
        <v>724</v>
      </c>
      <c r="J491" s="235">
        <v>14634168</v>
      </c>
      <c r="K491" s="192" t="s">
        <v>354</v>
      </c>
    </row>
    <row r="492" spans="3:11" x14ac:dyDescent="0.25">
      <c r="C492" s="192" t="s">
        <v>2656</v>
      </c>
      <c r="D492" s="192" t="s">
        <v>2736</v>
      </c>
      <c r="E492" s="192" t="s">
        <v>2750</v>
      </c>
      <c r="F492" s="192" t="str">
        <f>VLOOKUP(Table10[[#This Row],[Nom du paiement]],[3]dddd!$B:$D,3,0)</f>
        <v>Non</v>
      </c>
      <c r="G492" s="327" t="s">
        <v>2764</v>
      </c>
      <c r="I492" s="192" t="s">
        <v>724</v>
      </c>
      <c r="J492" s="235">
        <v>14534033</v>
      </c>
      <c r="K492" s="192" t="s">
        <v>354</v>
      </c>
    </row>
    <row r="493" spans="3:11" x14ac:dyDescent="0.25">
      <c r="C493" s="192" t="s">
        <v>2375</v>
      </c>
      <c r="D493" s="192" t="s">
        <v>2736</v>
      </c>
      <c r="E493" s="192" t="s">
        <v>2728</v>
      </c>
      <c r="F493" s="192" t="str">
        <f>VLOOKUP(Table10[[#This Row],[Nom du paiement]],[3]dddd!$B:$D,3,0)</f>
        <v>Non</v>
      </c>
      <c r="G493" s="327" t="s">
        <v>2764</v>
      </c>
      <c r="I493" s="192" t="s">
        <v>724</v>
      </c>
      <c r="J493" s="235">
        <v>14490103</v>
      </c>
      <c r="K493" s="192" t="s">
        <v>354</v>
      </c>
    </row>
    <row r="494" spans="3:11" x14ac:dyDescent="0.25">
      <c r="C494" s="192" t="s">
        <v>2433</v>
      </c>
      <c r="D494" s="192" t="s">
        <v>2736</v>
      </c>
      <c r="E494" s="192" t="s">
        <v>2756</v>
      </c>
      <c r="F494" s="326" t="s">
        <v>70</v>
      </c>
      <c r="G494" s="327" t="s">
        <v>2764</v>
      </c>
      <c r="I494" s="192" t="s">
        <v>724</v>
      </c>
      <c r="J494" s="235">
        <v>14018000</v>
      </c>
      <c r="K494" s="192" t="s">
        <v>354</v>
      </c>
    </row>
    <row r="495" spans="3:11" x14ac:dyDescent="0.25">
      <c r="C495" s="192" t="s">
        <v>2391</v>
      </c>
      <c r="D495" s="192" t="s">
        <v>2737</v>
      </c>
      <c r="E495" s="192" t="s">
        <v>2748</v>
      </c>
      <c r="F495" s="192" t="str">
        <f>VLOOKUP(Table10[[#This Row],[Nom du paiement]],[3]dddd!$B:$D,3,0)</f>
        <v>Oui</v>
      </c>
      <c r="G495" s="327" t="s">
        <v>2764</v>
      </c>
      <c r="I495" s="192" t="s">
        <v>724</v>
      </c>
      <c r="J495" s="235">
        <v>14002621</v>
      </c>
      <c r="K495" s="192" t="s">
        <v>354</v>
      </c>
    </row>
    <row r="496" spans="3:11" x14ac:dyDescent="0.25">
      <c r="C496" s="192" t="s">
        <v>2632</v>
      </c>
      <c r="D496" s="192" t="s">
        <v>2736</v>
      </c>
      <c r="E496" s="192" t="s">
        <v>2730</v>
      </c>
      <c r="F496" s="192" t="str">
        <f>VLOOKUP(Table10[[#This Row],[Nom du paiement]],[3]dddd!$B:$D,3,0)</f>
        <v>Non</v>
      </c>
      <c r="G496" s="327" t="s">
        <v>2764</v>
      </c>
      <c r="I496" s="192" t="s">
        <v>724</v>
      </c>
      <c r="J496" s="235">
        <v>13841910</v>
      </c>
      <c r="K496" s="192" t="s">
        <v>354</v>
      </c>
    </row>
    <row r="497" spans="3:11" x14ac:dyDescent="0.25">
      <c r="C497" s="192" t="s">
        <v>2353</v>
      </c>
      <c r="D497" s="192" t="s">
        <v>2736</v>
      </c>
      <c r="E497" s="192" t="s">
        <v>2728</v>
      </c>
      <c r="F497" s="192" t="str">
        <f>VLOOKUP(Table10[[#This Row],[Nom du paiement]],[3]dddd!$B:$D,3,0)</f>
        <v>Non</v>
      </c>
      <c r="G497" s="327" t="s">
        <v>2764</v>
      </c>
      <c r="I497" s="192" t="s">
        <v>724</v>
      </c>
      <c r="J497" s="235">
        <v>13675000</v>
      </c>
      <c r="K497" s="192" t="s">
        <v>354</v>
      </c>
    </row>
    <row r="498" spans="3:11" x14ac:dyDescent="0.25">
      <c r="C498" s="192" t="s">
        <v>2506</v>
      </c>
      <c r="D498" s="192" t="s">
        <v>2736</v>
      </c>
      <c r="E498" s="192" t="s">
        <v>2724</v>
      </c>
      <c r="F498" s="192" t="str">
        <f>VLOOKUP(Table10[[#This Row],[Nom du paiement]],[3]dddd!$B:$D,3,0)</f>
        <v>Non</v>
      </c>
      <c r="G498" s="327" t="s">
        <v>2764</v>
      </c>
      <c r="I498" s="192" t="s">
        <v>724</v>
      </c>
      <c r="J498" s="235">
        <v>13582300</v>
      </c>
      <c r="K498" s="192" t="s">
        <v>354</v>
      </c>
    </row>
    <row r="499" spans="3:11" x14ac:dyDescent="0.25">
      <c r="C499" s="192" t="s">
        <v>2349</v>
      </c>
      <c r="D499" s="192" t="s">
        <v>2736</v>
      </c>
      <c r="E499" s="192" t="s">
        <v>2729</v>
      </c>
      <c r="F499" s="192" t="str">
        <f>VLOOKUP(Table10[[#This Row],[Nom du paiement]],[3]dddd!$B:$D,3,0)</f>
        <v>Non</v>
      </c>
      <c r="G499" s="327" t="s">
        <v>2763</v>
      </c>
      <c r="H499" s="335" t="s">
        <v>2779</v>
      </c>
      <c r="I499" s="192" t="s">
        <v>724</v>
      </c>
      <c r="J499" s="235">
        <v>13471930</v>
      </c>
      <c r="K499" s="192" t="s">
        <v>354</v>
      </c>
    </row>
    <row r="500" spans="3:11" ht="15" x14ac:dyDescent="0.25">
      <c r="C500" s="192" t="s">
        <v>2348</v>
      </c>
      <c r="D500" s="192" t="s">
        <v>2736</v>
      </c>
      <c r="E500" s="192" t="s">
        <v>2756</v>
      </c>
      <c r="F500" s="326" t="s">
        <v>70</v>
      </c>
      <c r="G500" s="327" t="s">
        <v>2763</v>
      </c>
      <c r="H500" s="337" t="s">
        <v>2780</v>
      </c>
      <c r="I500" s="192" t="s">
        <v>724</v>
      </c>
      <c r="J500" s="235">
        <v>13425204</v>
      </c>
      <c r="K500" s="192" t="s">
        <v>354</v>
      </c>
    </row>
    <row r="501" spans="3:11" x14ac:dyDescent="0.25">
      <c r="C501" s="192" t="s">
        <v>2641</v>
      </c>
      <c r="D501" s="192" t="s">
        <v>2736</v>
      </c>
      <c r="E501" s="192" t="s">
        <v>2701</v>
      </c>
      <c r="F501" s="192" t="str">
        <f>VLOOKUP(Table10[[#This Row],[Nom du paiement]],[3]dddd!$B:$D,3,0)</f>
        <v>Non</v>
      </c>
      <c r="G501" s="327" t="s">
        <v>2764</v>
      </c>
      <c r="I501" s="192" t="s">
        <v>724</v>
      </c>
      <c r="J501" s="235">
        <v>13335289</v>
      </c>
      <c r="K501" s="192" t="s">
        <v>354</v>
      </c>
    </row>
    <row r="502" spans="3:11" x14ac:dyDescent="0.25">
      <c r="C502" s="192" t="s">
        <v>2336</v>
      </c>
      <c r="D502" s="192" t="s">
        <v>2736</v>
      </c>
      <c r="E502" s="192" t="s">
        <v>2724</v>
      </c>
      <c r="F502" s="192" t="str">
        <f>VLOOKUP(Table10[[#This Row],[Nom du paiement]],[3]dddd!$B:$D,3,0)</f>
        <v>Non</v>
      </c>
      <c r="G502" s="327" t="s">
        <v>2764</v>
      </c>
      <c r="H502" s="335" t="s">
        <v>2771</v>
      </c>
      <c r="I502" s="192" t="s">
        <v>724</v>
      </c>
      <c r="J502" s="235">
        <v>13229831</v>
      </c>
      <c r="K502" s="192" t="s">
        <v>354</v>
      </c>
    </row>
    <row r="503" spans="3:11" x14ac:dyDescent="0.25">
      <c r="C503" s="192" t="s">
        <v>2415</v>
      </c>
      <c r="D503" s="192" t="s">
        <v>2737</v>
      </c>
      <c r="E503" s="192" t="s">
        <v>2691</v>
      </c>
      <c r="F503" s="192" t="str">
        <f>VLOOKUP(Table10[[#This Row],[Nom du paiement]],[3]dddd!$B:$D,3,0)</f>
        <v>Oui</v>
      </c>
      <c r="G503" s="327" t="s">
        <v>2764</v>
      </c>
      <c r="I503" s="192" t="s">
        <v>724</v>
      </c>
      <c r="J503" s="235">
        <v>13228176</v>
      </c>
      <c r="K503" s="192" t="s">
        <v>354</v>
      </c>
    </row>
    <row r="504" spans="3:11" x14ac:dyDescent="0.25">
      <c r="C504" s="192" t="s">
        <v>2636</v>
      </c>
      <c r="D504" s="192" t="s">
        <v>2736</v>
      </c>
      <c r="E504" s="192" t="s">
        <v>2728</v>
      </c>
      <c r="F504" s="192" t="str">
        <f>VLOOKUP(Table10[[#This Row],[Nom du paiement]],[3]dddd!$B:$D,3,0)</f>
        <v>Non</v>
      </c>
      <c r="G504" s="327" t="s">
        <v>2764</v>
      </c>
      <c r="I504" s="192" t="s">
        <v>724</v>
      </c>
      <c r="J504" s="235">
        <v>13224070</v>
      </c>
      <c r="K504" s="192" t="s">
        <v>354</v>
      </c>
    </row>
    <row r="505" spans="3:11" x14ac:dyDescent="0.25">
      <c r="C505" s="192" t="s">
        <v>2448</v>
      </c>
      <c r="D505" s="192" t="s">
        <v>2736</v>
      </c>
      <c r="E505" s="192" t="s">
        <v>2724</v>
      </c>
      <c r="F505" s="192" t="str">
        <f>VLOOKUP(Table10[[#This Row],[Nom du paiement]],[3]dddd!$B:$D,3,0)</f>
        <v>Non</v>
      </c>
      <c r="G505" s="327" t="s">
        <v>2764</v>
      </c>
      <c r="I505" s="192" t="s">
        <v>724</v>
      </c>
      <c r="J505" s="235">
        <v>13108968</v>
      </c>
      <c r="K505" s="192" t="s">
        <v>354</v>
      </c>
    </row>
    <row r="506" spans="3:11" x14ac:dyDescent="0.25">
      <c r="C506" s="192" t="s">
        <v>2546</v>
      </c>
      <c r="D506" s="192" t="s">
        <v>2737</v>
      </c>
      <c r="E506" s="192" t="s">
        <v>2709</v>
      </c>
      <c r="F506" s="192" t="str">
        <f>VLOOKUP(Table10[[#This Row],[Nom du paiement]],[3]dddd!$B:$D,3,0)</f>
        <v>Oui</v>
      </c>
      <c r="G506" s="327" t="s">
        <v>2764</v>
      </c>
      <c r="I506" s="192" t="s">
        <v>724</v>
      </c>
      <c r="J506" s="235">
        <v>13000000</v>
      </c>
      <c r="K506" s="192" t="s">
        <v>354</v>
      </c>
    </row>
    <row r="507" spans="3:11" x14ac:dyDescent="0.25">
      <c r="C507" s="192" t="s">
        <v>2633</v>
      </c>
      <c r="D507" s="192" t="s">
        <v>2736</v>
      </c>
      <c r="E507" s="192" t="s">
        <v>2750</v>
      </c>
      <c r="F507" s="192" t="str">
        <f>VLOOKUP(Table10[[#This Row],[Nom du paiement]],[3]dddd!$B:$D,3,0)</f>
        <v>Non</v>
      </c>
      <c r="G507" s="327" t="s">
        <v>2764</v>
      </c>
      <c r="I507" s="192" t="s">
        <v>724</v>
      </c>
      <c r="J507" s="235">
        <v>12972847</v>
      </c>
      <c r="K507" s="192" t="s">
        <v>354</v>
      </c>
    </row>
    <row r="508" spans="3:11" x14ac:dyDescent="0.25">
      <c r="C508" s="192" t="s">
        <v>2369</v>
      </c>
      <c r="D508" s="192" t="s">
        <v>2737</v>
      </c>
      <c r="E508" s="192" t="s">
        <v>2748</v>
      </c>
      <c r="F508" s="192" t="str">
        <f>VLOOKUP(Table10[[#This Row],[Nom du paiement]],[3]dddd!$B:$D,3,0)</f>
        <v>Oui</v>
      </c>
      <c r="G508" s="327" t="s">
        <v>2764</v>
      </c>
      <c r="I508" s="192" t="s">
        <v>724</v>
      </c>
      <c r="J508" s="235">
        <v>12852413</v>
      </c>
      <c r="K508" s="192" t="s">
        <v>354</v>
      </c>
    </row>
    <row r="509" spans="3:11" x14ac:dyDescent="0.25">
      <c r="C509" s="192" t="s">
        <v>2648</v>
      </c>
      <c r="D509" s="192" t="s">
        <v>2736</v>
      </c>
      <c r="E509" s="192" t="s">
        <v>2750</v>
      </c>
      <c r="F509" s="192" t="str">
        <f>VLOOKUP(Table10[[#This Row],[Nom du paiement]],[3]dddd!$B:$D,3,0)</f>
        <v>Non</v>
      </c>
      <c r="G509" s="327" t="s">
        <v>2764</v>
      </c>
      <c r="I509" s="192" t="s">
        <v>724</v>
      </c>
      <c r="J509" s="235">
        <v>12832393</v>
      </c>
      <c r="K509" s="192" t="s">
        <v>354</v>
      </c>
    </row>
    <row r="510" spans="3:11" x14ac:dyDescent="0.25">
      <c r="C510" s="192" t="s">
        <v>2522</v>
      </c>
      <c r="D510" s="192" t="s">
        <v>2736</v>
      </c>
      <c r="E510" s="192" t="s">
        <v>2724</v>
      </c>
      <c r="F510" s="192" t="str">
        <f>VLOOKUP(Table10[[#This Row],[Nom du paiement]],[3]dddd!$B:$D,3,0)</f>
        <v>Non</v>
      </c>
      <c r="G510" s="327" t="s">
        <v>2764</v>
      </c>
      <c r="I510" s="192" t="s">
        <v>724</v>
      </c>
      <c r="J510" s="235">
        <v>12767084</v>
      </c>
      <c r="K510" s="192" t="s">
        <v>354</v>
      </c>
    </row>
    <row r="511" spans="3:11" x14ac:dyDescent="0.25">
      <c r="C511" s="192" t="s">
        <v>2510</v>
      </c>
      <c r="D511" s="192" t="s">
        <v>2737</v>
      </c>
      <c r="E511" s="192" t="s">
        <v>2748</v>
      </c>
      <c r="F511" s="192" t="str">
        <f>VLOOKUP(Table10[[#This Row],[Nom du paiement]],[3]dddd!$B:$D,3,0)</f>
        <v>Oui</v>
      </c>
      <c r="G511" s="327" t="s">
        <v>2764</v>
      </c>
      <c r="I511" s="192" t="s">
        <v>724</v>
      </c>
      <c r="J511" s="235">
        <v>12545027</v>
      </c>
      <c r="K511" s="192" t="s">
        <v>354</v>
      </c>
    </row>
    <row r="512" spans="3:11" x14ac:dyDescent="0.25">
      <c r="C512" s="192" t="s">
        <v>2509</v>
      </c>
      <c r="D512" s="192" t="s">
        <v>2736</v>
      </c>
      <c r="E512" s="192" t="s">
        <v>2728</v>
      </c>
      <c r="F512" s="192" t="str">
        <f>VLOOKUP(Table10[[#This Row],[Nom du paiement]],[3]dddd!$B:$D,3,0)</f>
        <v>Non</v>
      </c>
      <c r="G512" s="327" t="s">
        <v>2764</v>
      </c>
      <c r="I512" s="192" t="s">
        <v>724</v>
      </c>
      <c r="J512" s="235">
        <v>12526963</v>
      </c>
      <c r="K512" s="192" t="s">
        <v>354</v>
      </c>
    </row>
    <row r="513" spans="3:11" x14ac:dyDescent="0.25">
      <c r="C513" s="192" t="s">
        <v>2610</v>
      </c>
      <c r="D513" s="192" t="s">
        <v>2736</v>
      </c>
      <c r="E513" s="192" t="s">
        <v>2693</v>
      </c>
      <c r="F513" s="192" t="str">
        <f>VLOOKUP(Table10[[#This Row],[Nom du paiement]],[3]dddd!$B:$D,3,0)</f>
        <v>Non</v>
      </c>
      <c r="G513" s="327" t="s">
        <v>2764</v>
      </c>
      <c r="I513" s="192" t="s">
        <v>724</v>
      </c>
      <c r="J513" s="235">
        <v>12385000</v>
      </c>
      <c r="K513" s="192" t="s">
        <v>354</v>
      </c>
    </row>
    <row r="514" spans="3:11" x14ac:dyDescent="0.25">
      <c r="C514" s="192" t="s">
        <v>2444</v>
      </c>
      <c r="D514" s="192" t="s">
        <v>2737</v>
      </c>
      <c r="E514" s="192" t="s">
        <v>2691</v>
      </c>
      <c r="F514" s="192" t="str">
        <f>VLOOKUP(Table10[[#This Row],[Nom du paiement]],[3]dddd!$B:$D,3,0)</f>
        <v>Oui</v>
      </c>
      <c r="G514" s="327" t="s">
        <v>2764</v>
      </c>
      <c r="I514" s="192" t="s">
        <v>724</v>
      </c>
      <c r="J514" s="235">
        <v>12372727</v>
      </c>
      <c r="K514" s="192" t="s">
        <v>354</v>
      </c>
    </row>
    <row r="515" spans="3:11" ht="15.75" x14ac:dyDescent="0.3">
      <c r="C515" s="192" t="s">
        <v>2340</v>
      </c>
      <c r="D515" s="192" t="s">
        <v>2736</v>
      </c>
      <c r="E515" s="192" t="s">
        <v>2756</v>
      </c>
      <c r="F515" s="326" t="s">
        <v>70</v>
      </c>
      <c r="G515" s="327" t="s">
        <v>2763</v>
      </c>
      <c r="H515" s="336" t="s">
        <v>2776</v>
      </c>
      <c r="I515" s="192" t="s">
        <v>724</v>
      </c>
      <c r="J515" s="235">
        <v>12146605</v>
      </c>
      <c r="K515" s="192" t="s">
        <v>354</v>
      </c>
    </row>
    <row r="516" spans="3:11" ht="15" x14ac:dyDescent="0.25">
      <c r="C516" s="192" t="s">
        <v>2343</v>
      </c>
      <c r="D516" s="192" t="s">
        <v>2736</v>
      </c>
      <c r="E516" s="192" t="s">
        <v>2697</v>
      </c>
      <c r="F516" s="192" t="str">
        <f>VLOOKUP(Table10[[#This Row],[Nom du paiement]],[3]dddd!$B:$D,3,0)</f>
        <v>Non</v>
      </c>
      <c r="G516" s="327" t="s">
        <v>2763</v>
      </c>
      <c r="H516" s="337" t="s">
        <v>2777</v>
      </c>
      <c r="I516" s="192" t="s">
        <v>724</v>
      </c>
      <c r="J516" s="235">
        <v>11976017</v>
      </c>
      <c r="K516" s="192" t="s">
        <v>354</v>
      </c>
    </row>
    <row r="517" spans="3:11" x14ac:dyDescent="0.25">
      <c r="C517" s="192" t="s">
        <v>2444</v>
      </c>
      <c r="D517" s="192" t="s">
        <v>2736</v>
      </c>
      <c r="E517" s="192" t="s">
        <v>2701</v>
      </c>
      <c r="F517" s="192" t="str">
        <f>VLOOKUP(Table10[[#This Row],[Nom du paiement]],[3]dddd!$B:$D,3,0)</f>
        <v>Non</v>
      </c>
      <c r="G517" s="327" t="s">
        <v>2764</v>
      </c>
      <c r="I517" s="192" t="s">
        <v>724</v>
      </c>
      <c r="J517" s="235">
        <v>11907956</v>
      </c>
      <c r="K517" s="192" t="s">
        <v>354</v>
      </c>
    </row>
    <row r="518" spans="3:11" x14ac:dyDescent="0.25">
      <c r="C518" s="192" t="s">
        <v>2648</v>
      </c>
      <c r="D518" s="192" t="s">
        <v>2736</v>
      </c>
      <c r="E518" s="192" t="s">
        <v>2745</v>
      </c>
      <c r="F518" s="192" t="str">
        <f>VLOOKUP(Table10[[#This Row],[Nom du paiement]],[3]dddd!$B:$D,3,0)</f>
        <v>Non</v>
      </c>
      <c r="G518" s="327" t="s">
        <v>2764</v>
      </c>
      <c r="I518" s="192" t="s">
        <v>724</v>
      </c>
      <c r="J518" s="235">
        <v>11820168</v>
      </c>
      <c r="K518" s="192" t="s">
        <v>354</v>
      </c>
    </row>
    <row r="519" spans="3:11" x14ac:dyDescent="0.25">
      <c r="C519" s="192" t="s">
        <v>2653</v>
      </c>
      <c r="D519" s="192" t="s">
        <v>2736</v>
      </c>
      <c r="E519" s="192" t="s">
        <v>2745</v>
      </c>
      <c r="F519" s="192" t="str">
        <f>VLOOKUP(Table10[[#This Row],[Nom du paiement]],[3]dddd!$B:$D,3,0)</f>
        <v>Non</v>
      </c>
      <c r="G519" s="327" t="s">
        <v>2764</v>
      </c>
      <c r="I519" s="192" t="s">
        <v>724</v>
      </c>
      <c r="J519" s="235">
        <v>11589327</v>
      </c>
      <c r="K519" s="192" t="s">
        <v>354</v>
      </c>
    </row>
    <row r="520" spans="3:11" x14ac:dyDescent="0.25">
      <c r="C520" s="192" t="s">
        <v>2647</v>
      </c>
      <c r="D520" s="192" t="s">
        <v>2736</v>
      </c>
      <c r="E520" s="192" t="s">
        <v>2728</v>
      </c>
      <c r="F520" s="192" t="str">
        <f>VLOOKUP(Table10[[#This Row],[Nom du paiement]],[3]dddd!$B:$D,3,0)</f>
        <v>Non</v>
      </c>
      <c r="G520" s="327" t="s">
        <v>2764</v>
      </c>
      <c r="I520" s="192" t="s">
        <v>724</v>
      </c>
      <c r="J520" s="235">
        <v>11585286</v>
      </c>
      <c r="K520" s="192" t="s">
        <v>354</v>
      </c>
    </row>
    <row r="521" spans="3:11" x14ac:dyDescent="0.25">
      <c r="C521" s="192" t="s">
        <v>2412</v>
      </c>
      <c r="D521" s="192" t="s">
        <v>2737</v>
      </c>
      <c r="E521" s="192" t="s">
        <v>2691</v>
      </c>
      <c r="F521" s="192" t="str">
        <f>VLOOKUP(Table10[[#This Row],[Nom du paiement]],[3]dddd!$B:$D,3,0)</f>
        <v>Oui</v>
      </c>
      <c r="G521" s="327" t="s">
        <v>2764</v>
      </c>
      <c r="I521" s="192" t="s">
        <v>724</v>
      </c>
      <c r="J521" s="235">
        <v>11545000</v>
      </c>
      <c r="K521" s="192" t="s">
        <v>354</v>
      </c>
    </row>
    <row r="522" spans="3:11" x14ac:dyDescent="0.25">
      <c r="C522" s="192" t="s">
        <v>2445</v>
      </c>
      <c r="D522" s="192" t="s">
        <v>2737</v>
      </c>
      <c r="E522" s="192" t="s">
        <v>2748</v>
      </c>
      <c r="F522" s="192" t="str">
        <f>VLOOKUP(Table10[[#This Row],[Nom du paiement]],[3]dddd!$B:$D,3,0)</f>
        <v>Oui</v>
      </c>
      <c r="G522" s="327" t="s">
        <v>2764</v>
      </c>
      <c r="I522" s="192" t="s">
        <v>724</v>
      </c>
      <c r="J522" s="235">
        <v>11501296</v>
      </c>
      <c r="K522" s="192" t="s">
        <v>354</v>
      </c>
    </row>
    <row r="523" spans="3:11" x14ac:dyDescent="0.25">
      <c r="C523" s="192" t="s">
        <v>2350</v>
      </c>
      <c r="D523" s="192" t="s">
        <v>2736</v>
      </c>
      <c r="E523" s="192" t="s">
        <v>2725</v>
      </c>
      <c r="F523" s="192" t="str">
        <f>VLOOKUP(Table10[[#This Row],[Nom du paiement]],[3]dddd!$B:$D,3,0)</f>
        <v>Non</v>
      </c>
      <c r="G523" s="327" t="s">
        <v>2763</v>
      </c>
      <c r="I523" s="192" t="s">
        <v>724</v>
      </c>
      <c r="J523" s="235">
        <v>11406987</v>
      </c>
      <c r="K523" s="192" t="s">
        <v>354</v>
      </c>
    </row>
    <row r="524" spans="3:11" x14ac:dyDescent="0.25">
      <c r="C524" s="192" t="s">
        <v>2355</v>
      </c>
      <c r="D524" s="192" t="s">
        <v>2737</v>
      </c>
      <c r="E524" s="192" t="s">
        <v>2748</v>
      </c>
      <c r="F524" s="192" t="str">
        <f>VLOOKUP(Table10[[#This Row],[Nom du paiement]],[3]dddd!$B:$D,3,0)</f>
        <v>Oui</v>
      </c>
      <c r="G524" s="327" t="s">
        <v>2764</v>
      </c>
      <c r="I524" s="192" t="s">
        <v>724</v>
      </c>
      <c r="J524" s="235">
        <v>11358544</v>
      </c>
      <c r="K524" s="192" t="s">
        <v>354</v>
      </c>
    </row>
    <row r="525" spans="3:11" x14ac:dyDescent="0.25">
      <c r="C525" s="192" t="s">
        <v>2518</v>
      </c>
      <c r="D525" s="192" t="s">
        <v>2736</v>
      </c>
      <c r="E525" s="192" t="s">
        <v>2724</v>
      </c>
      <c r="F525" s="192" t="str">
        <f>VLOOKUP(Table10[[#This Row],[Nom du paiement]],[3]dddd!$B:$D,3,0)</f>
        <v>Non</v>
      </c>
      <c r="G525" s="327" t="s">
        <v>2764</v>
      </c>
      <c r="I525" s="192" t="s">
        <v>724</v>
      </c>
      <c r="J525" s="235">
        <v>11070412</v>
      </c>
      <c r="K525" s="192" t="s">
        <v>354</v>
      </c>
    </row>
    <row r="526" spans="3:11" x14ac:dyDescent="0.25">
      <c r="C526" s="192" t="s">
        <v>2629</v>
      </c>
      <c r="D526" s="192" t="s">
        <v>2736</v>
      </c>
      <c r="E526" s="192" t="s">
        <v>2701</v>
      </c>
      <c r="F526" s="192" t="str">
        <f>VLOOKUP(Table10[[#This Row],[Nom du paiement]],[3]dddd!$B:$D,3,0)</f>
        <v>Non</v>
      </c>
      <c r="G526" s="327" t="s">
        <v>2764</v>
      </c>
      <c r="I526" s="192" t="s">
        <v>724</v>
      </c>
      <c r="J526" s="235">
        <v>11022900</v>
      </c>
      <c r="K526" s="192" t="s">
        <v>354</v>
      </c>
    </row>
    <row r="527" spans="3:11" x14ac:dyDescent="0.25">
      <c r="C527" s="192" t="s">
        <v>2518</v>
      </c>
      <c r="D527" s="192" t="s">
        <v>2736</v>
      </c>
      <c r="E527" s="192" t="s">
        <v>2727</v>
      </c>
      <c r="F527" s="192" t="str">
        <f>VLOOKUP(Table10[[#This Row],[Nom du paiement]],[3]dddd!$B:$D,3,0)</f>
        <v>Non</v>
      </c>
      <c r="G527" s="327" t="s">
        <v>2764</v>
      </c>
      <c r="I527" s="192" t="s">
        <v>724</v>
      </c>
      <c r="J527" s="235">
        <v>10984306</v>
      </c>
      <c r="K527" s="192" t="s">
        <v>354</v>
      </c>
    </row>
    <row r="528" spans="3:11" x14ac:dyDescent="0.25">
      <c r="C528" s="192" t="s">
        <v>2564</v>
      </c>
      <c r="D528" s="192" t="s">
        <v>2737</v>
      </c>
      <c r="E528" s="192" t="s">
        <v>2748</v>
      </c>
      <c r="F528" s="192" t="str">
        <f>VLOOKUP(Table10[[#This Row],[Nom du paiement]],[3]dddd!$B:$D,3,0)</f>
        <v>Oui</v>
      </c>
      <c r="G528" s="327" t="s">
        <v>2764</v>
      </c>
      <c r="I528" s="192" t="s">
        <v>724</v>
      </c>
      <c r="J528" s="235">
        <v>10959671</v>
      </c>
      <c r="K528" s="192" t="s">
        <v>354</v>
      </c>
    </row>
    <row r="529" spans="3:11" x14ac:dyDescent="0.25">
      <c r="C529" s="192" t="s">
        <v>2652</v>
      </c>
      <c r="D529" s="192" t="s">
        <v>2736</v>
      </c>
      <c r="E529" s="192" t="s">
        <v>2701</v>
      </c>
      <c r="F529" s="192" t="str">
        <f>VLOOKUP(Table10[[#This Row],[Nom du paiement]],[3]dddd!$B:$D,3,0)</f>
        <v>Non</v>
      </c>
      <c r="G529" s="327" t="s">
        <v>2764</v>
      </c>
      <c r="I529" s="192" t="s">
        <v>724</v>
      </c>
      <c r="J529" s="235">
        <v>10953452</v>
      </c>
      <c r="K529" s="192" t="s">
        <v>354</v>
      </c>
    </row>
    <row r="530" spans="3:11" x14ac:dyDescent="0.25">
      <c r="C530" s="192" t="s">
        <v>2449</v>
      </c>
      <c r="D530" s="192" t="s">
        <v>2737</v>
      </c>
      <c r="E530" s="192" t="s">
        <v>2691</v>
      </c>
      <c r="F530" s="192" t="str">
        <f>VLOOKUP(Table10[[#This Row],[Nom du paiement]],[3]dddd!$B:$D,3,0)</f>
        <v>Oui</v>
      </c>
      <c r="G530" s="327" t="s">
        <v>2764</v>
      </c>
      <c r="I530" s="192" t="s">
        <v>724</v>
      </c>
      <c r="J530" s="235">
        <v>10944267</v>
      </c>
      <c r="K530" s="192" t="s">
        <v>354</v>
      </c>
    </row>
    <row r="531" spans="3:11" x14ac:dyDescent="0.25">
      <c r="C531" s="192" t="s">
        <v>2630</v>
      </c>
      <c r="D531" s="192" t="s">
        <v>2736</v>
      </c>
      <c r="E531" s="192" t="s">
        <v>2754</v>
      </c>
      <c r="F531" s="192" t="str">
        <f>VLOOKUP(Table10[[#This Row],[Nom du paiement]],[3]dddd!$B:$D,3,0)</f>
        <v>Non</v>
      </c>
      <c r="G531" s="327" t="s">
        <v>2764</v>
      </c>
      <c r="I531" s="192" t="s">
        <v>724</v>
      </c>
      <c r="J531" s="235">
        <v>10939774</v>
      </c>
      <c r="K531" s="192" t="s">
        <v>354</v>
      </c>
    </row>
    <row r="532" spans="3:11" ht="15.75" x14ac:dyDescent="0.3">
      <c r="C532" s="192" t="s">
        <v>2351</v>
      </c>
      <c r="D532" s="192" t="s">
        <v>2736</v>
      </c>
      <c r="E532" s="192" t="s">
        <v>2728</v>
      </c>
      <c r="F532" s="192" t="str">
        <f>VLOOKUP(Table10[[#This Row],[Nom du paiement]],[3]dddd!$B:$D,3,0)</f>
        <v>Non</v>
      </c>
      <c r="G532" s="327" t="s">
        <v>2763</v>
      </c>
      <c r="H532" s="336" t="s">
        <v>2765</v>
      </c>
      <c r="I532" s="192" t="s">
        <v>724</v>
      </c>
      <c r="J532" s="235">
        <v>10895580</v>
      </c>
      <c r="K532" s="192" t="s">
        <v>354</v>
      </c>
    </row>
    <row r="533" spans="3:11" x14ac:dyDescent="0.25">
      <c r="C533" s="192" t="s">
        <v>2631</v>
      </c>
      <c r="D533" s="192" t="s">
        <v>2736</v>
      </c>
      <c r="E533" s="192" t="s">
        <v>2727</v>
      </c>
      <c r="F533" s="192" t="str">
        <f>VLOOKUP(Table10[[#This Row],[Nom du paiement]],[3]dddd!$B:$D,3,0)</f>
        <v>Non</v>
      </c>
      <c r="G533" s="327" t="s">
        <v>2764</v>
      </c>
      <c r="I533" s="192" t="s">
        <v>724</v>
      </c>
      <c r="J533" s="235">
        <v>10860612</v>
      </c>
      <c r="K533" s="192" t="s">
        <v>354</v>
      </c>
    </row>
    <row r="534" spans="3:11" x14ac:dyDescent="0.25">
      <c r="C534" s="192" t="s">
        <v>2630</v>
      </c>
      <c r="D534" s="192" t="s">
        <v>2736</v>
      </c>
      <c r="E534" s="192" t="s">
        <v>2701</v>
      </c>
      <c r="F534" s="192" t="str">
        <f>VLOOKUP(Table10[[#This Row],[Nom du paiement]],[3]dddd!$B:$D,3,0)</f>
        <v>Non</v>
      </c>
      <c r="G534" s="327" t="s">
        <v>2764</v>
      </c>
      <c r="I534" s="192" t="s">
        <v>724</v>
      </c>
      <c r="J534" s="235">
        <v>10674500</v>
      </c>
      <c r="K534" s="192" t="s">
        <v>354</v>
      </c>
    </row>
    <row r="535" spans="3:11" x14ac:dyDescent="0.25">
      <c r="C535" s="192" t="s">
        <v>2642</v>
      </c>
      <c r="D535" s="192" t="s">
        <v>2736</v>
      </c>
      <c r="E535" s="192" t="s">
        <v>2729</v>
      </c>
      <c r="F535" s="192" t="str">
        <f>VLOOKUP(Table10[[#This Row],[Nom du paiement]],[3]dddd!$B:$D,3,0)</f>
        <v>Non</v>
      </c>
      <c r="G535" s="327" t="s">
        <v>2764</v>
      </c>
      <c r="I535" s="192" t="s">
        <v>724</v>
      </c>
      <c r="J535" s="235">
        <v>10672357</v>
      </c>
      <c r="K535" s="192" t="s">
        <v>354</v>
      </c>
    </row>
    <row r="536" spans="3:11" x14ac:dyDescent="0.25">
      <c r="C536" s="192" t="s">
        <v>2646</v>
      </c>
      <c r="D536" s="192" t="s">
        <v>2736</v>
      </c>
      <c r="E536" s="192" t="s">
        <v>2728</v>
      </c>
      <c r="F536" s="192" t="str">
        <f>VLOOKUP(Table10[[#This Row],[Nom du paiement]],[3]dddd!$B:$D,3,0)</f>
        <v>Non</v>
      </c>
      <c r="G536" s="327" t="s">
        <v>2764</v>
      </c>
      <c r="I536" s="192" t="s">
        <v>724</v>
      </c>
      <c r="J536" s="235">
        <v>10443945</v>
      </c>
      <c r="K536" s="192" t="s">
        <v>354</v>
      </c>
    </row>
    <row r="537" spans="3:11" x14ac:dyDescent="0.25">
      <c r="C537" s="192" t="s">
        <v>2373</v>
      </c>
      <c r="D537" s="192" t="s">
        <v>2737</v>
      </c>
      <c r="E537" s="192" t="s">
        <v>2748</v>
      </c>
      <c r="F537" s="192" t="str">
        <f>VLOOKUP(Table10[[#This Row],[Nom du paiement]],[3]dddd!$B:$D,3,0)</f>
        <v>Oui</v>
      </c>
      <c r="G537" s="327" t="s">
        <v>2764</v>
      </c>
      <c r="I537" s="192" t="s">
        <v>724</v>
      </c>
      <c r="J537" s="235">
        <v>10430042</v>
      </c>
      <c r="K537" s="192" t="s">
        <v>354</v>
      </c>
    </row>
    <row r="538" spans="3:11" x14ac:dyDescent="0.25">
      <c r="C538" s="192" t="s">
        <v>2518</v>
      </c>
      <c r="D538" s="192" t="s">
        <v>2736</v>
      </c>
      <c r="E538" s="192" t="s">
        <v>2728</v>
      </c>
      <c r="F538" s="192" t="str">
        <f>VLOOKUP(Table10[[#This Row],[Nom du paiement]],[3]dddd!$B:$D,3,0)</f>
        <v>Non</v>
      </c>
      <c r="G538" s="327" t="s">
        <v>2764</v>
      </c>
      <c r="I538" s="192" t="s">
        <v>724</v>
      </c>
      <c r="J538" s="235">
        <v>10390019</v>
      </c>
      <c r="K538" s="192" t="s">
        <v>354</v>
      </c>
    </row>
    <row r="539" spans="3:11" x14ac:dyDescent="0.25">
      <c r="C539" s="192" t="s">
        <v>2634</v>
      </c>
      <c r="D539" s="192" t="s">
        <v>2736</v>
      </c>
      <c r="E539" s="192" t="s">
        <v>2753</v>
      </c>
      <c r="F539" s="192" t="str">
        <f>VLOOKUP(Table10[[#This Row],[Nom du paiement]],[3]dddd!$B:$D,3,0)</f>
        <v>Non</v>
      </c>
      <c r="G539" s="327" t="s">
        <v>2764</v>
      </c>
      <c r="I539" s="192" t="s">
        <v>724</v>
      </c>
      <c r="J539" s="235">
        <v>10380500</v>
      </c>
      <c r="K539" s="192" t="s">
        <v>354</v>
      </c>
    </row>
    <row r="540" spans="3:11" x14ac:dyDescent="0.25">
      <c r="C540" s="192" t="s">
        <v>2660</v>
      </c>
      <c r="D540" s="192" t="s">
        <v>2735</v>
      </c>
      <c r="E540" s="192" t="s">
        <v>2690</v>
      </c>
      <c r="F540" s="192" t="str">
        <f>VLOOKUP(Table10[[#This Row],[Nom du paiement]],[3]dddd!$B:$D,3,0)</f>
        <v>Non</v>
      </c>
      <c r="G540" s="327" t="s">
        <v>2764</v>
      </c>
      <c r="I540" s="192" t="s">
        <v>724</v>
      </c>
      <c r="J540" s="235">
        <v>10314104</v>
      </c>
      <c r="K540" s="192" t="s">
        <v>354</v>
      </c>
    </row>
    <row r="541" spans="3:11" x14ac:dyDescent="0.25">
      <c r="C541" s="192" t="s">
        <v>2407</v>
      </c>
      <c r="D541" s="192" t="s">
        <v>2737</v>
      </c>
      <c r="E541" s="192" t="s">
        <v>2748</v>
      </c>
      <c r="F541" s="192" t="str">
        <f>VLOOKUP(Table10[[#This Row],[Nom du paiement]],[3]dddd!$B:$D,3,0)</f>
        <v>Oui</v>
      </c>
      <c r="G541" s="327" t="s">
        <v>2764</v>
      </c>
      <c r="I541" s="192" t="s">
        <v>724</v>
      </c>
      <c r="J541" s="235">
        <v>10000000</v>
      </c>
      <c r="K541" s="192" t="s">
        <v>354</v>
      </c>
    </row>
    <row r="542" spans="3:11" x14ac:dyDescent="0.25">
      <c r="C542" s="192" t="s">
        <v>2389</v>
      </c>
      <c r="D542" s="192" t="s">
        <v>2737</v>
      </c>
      <c r="E542" s="192" t="s">
        <v>2709</v>
      </c>
      <c r="F542" s="192" t="str">
        <f>VLOOKUP(Table10[[#This Row],[Nom du paiement]],[3]dddd!$B:$D,3,0)</f>
        <v>Oui</v>
      </c>
      <c r="G542" s="327" t="s">
        <v>2764</v>
      </c>
      <c r="I542" s="192" t="s">
        <v>724</v>
      </c>
      <c r="J542" s="235">
        <v>10000000</v>
      </c>
      <c r="K542" s="192" t="s">
        <v>354</v>
      </c>
    </row>
    <row r="543" spans="3:11" x14ac:dyDescent="0.25">
      <c r="C543" s="192" t="s">
        <v>2434</v>
      </c>
      <c r="D543" s="192" t="s">
        <v>2737</v>
      </c>
      <c r="E543" s="192" t="s">
        <v>2709</v>
      </c>
      <c r="F543" s="192" t="str">
        <f>VLOOKUP(Table10[[#This Row],[Nom du paiement]],[3]dddd!$B:$D,3,0)</f>
        <v>Oui</v>
      </c>
      <c r="G543" s="327" t="s">
        <v>2764</v>
      </c>
      <c r="I543" s="192" t="s">
        <v>724</v>
      </c>
      <c r="J543" s="235">
        <v>10000000</v>
      </c>
      <c r="K543" s="192" t="s">
        <v>354</v>
      </c>
    </row>
    <row r="544" spans="3:11" x14ac:dyDescent="0.25">
      <c r="C544" s="192" t="s">
        <v>2447</v>
      </c>
      <c r="D544" s="192" t="s">
        <v>2737</v>
      </c>
      <c r="E544" s="192" t="s">
        <v>2709</v>
      </c>
      <c r="F544" s="192" t="str">
        <f>VLOOKUP(Table10[[#This Row],[Nom du paiement]],[3]dddd!$B:$D,3,0)</f>
        <v>Oui</v>
      </c>
      <c r="G544" s="327" t="s">
        <v>2764</v>
      </c>
      <c r="I544" s="192" t="s">
        <v>724</v>
      </c>
      <c r="J544" s="235">
        <v>10000000</v>
      </c>
      <c r="K544" s="192" t="s">
        <v>354</v>
      </c>
    </row>
    <row r="545" spans="3:11" x14ac:dyDescent="0.25">
      <c r="C545" s="192" t="s">
        <v>2453</v>
      </c>
      <c r="D545" s="192" t="s">
        <v>2737</v>
      </c>
      <c r="E545" s="192" t="s">
        <v>2709</v>
      </c>
      <c r="F545" s="192" t="str">
        <f>VLOOKUP(Table10[[#This Row],[Nom du paiement]],[3]dddd!$B:$D,3,0)</f>
        <v>Oui</v>
      </c>
      <c r="G545" s="327" t="s">
        <v>2764</v>
      </c>
      <c r="I545" s="192" t="s">
        <v>724</v>
      </c>
      <c r="J545" s="235">
        <v>10000000</v>
      </c>
      <c r="K545" s="192" t="s">
        <v>354</v>
      </c>
    </row>
    <row r="546" spans="3:11" x14ac:dyDescent="0.25">
      <c r="C546" s="192" t="s">
        <v>2566</v>
      </c>
      <c r="D546" s="192" t="s">
        <v>2737</v>
      </c>
      <c r="E546" s="192" t="s">
        <v>2709</v>
      </c>
      <c r="F546" s="192" t="str">
        <f>VLOOKUP(Table10[[#This Row],[Nom du paiement]],[3]dddd!$B:$D,3,0)</f>
        <v>Oui</v>
      </c>
      <c r="G546" s="327" t="s">
        <v>2764</v>
      </c>
      <c r="I546" s="192" t="s">
        <v>724</v>
      </c>
      <c r="J546" s="235">
        <v>10000000</v>
      </c>
      <c r="K546" s="192" t="s">
        <v>354</v>
      </c>
    </row>
    <row r="547" spans="3:11" x14ac:dyDescent="0.25">
      <c r="C547" s="192" t="s">
        <v>2635</v>
      </c>
      <c r="D547" s="192" t="s">
        <v>2736</v>
      </c>
      <c r="E547" s="192" t="s">
        <v>2693</v>
      </c>
      <c r="F547" s="192" t="str">
        <f>VLOOKUP(Table10[[#This Row],[Nom du paiement]],[3]dddd!$B:$D,3,0)</f>
        <v>Non</v>
      </c>
      <c r="G547" s="327" t="s">
        <v>2764</v>
      </c>
      <c r="I547" s="192" t="s">
        <v>724</v>
      </c>
      <c r="J547" s="235">
        <v>9836543</v>
      </c>
      <c r="K547" s="192" t="s">
        <v>354</v>
      </c>
    </row>
    <row r="548" spans="3:11" x14ac:dyDescent="0.25">
      <c r="C548" s="192" t="s">
        <v>2401</v>
      </c>
      <c r="D548" s="192" t="s">
        <v>2736</v>
      </c>
      <c r="E548" s="192" t="s">
        <v>2728</v>
      </c>
      <c r="F548" s="192" t="str">
        <f>VLOOKUP(Table10[[#This Row],[Nom du paiement]],[3]dddd!$B:$D,3,0)</f>
        <v>Non</v>
      </c>
      <c r="G548" s="327" t="s">
        <v>2764</v>
      </c>
      <c r="I548" s="192" t="s">
        <v>724</v>
      </c>
      <c r="J548" s="235">
        <v>9684752</v>
      </c>
      <c r="K548" s="192" t="s">
        <v>354</v>
      </c>
    </row>
    <row r="549" spans="3:11" x14ac:dyDescent="0.25">
      <c r="C549" s="192" t="s">
        <v>2444</v>
      </c>
      <c r="D549" s="192" t="s">
        <v>2736</v>
      </c>
      <c r="E549" s="192" t="s">
        <v>2750</v>
      </c>
      <c r="F549" s="192" t="str">
        <f>VLOOKUP(Table10[[#This Row],[Nom du paiement]],[3]dddd!$B:$D,3,0)</f>
        <v>Non</v>
      </c>
      <c r="G549" s="327" t="s">
        <v>2764</v>
      </c>
      <c r="I549" s="192" t="s">
        <v>724</v>
      </c>
      <c r="J549" s="235">
        <v>9597402</v>
      </c>
      <c r="K549" s="192" t="s">
        <v>354</v>
      </c>
    </row>
    <row r="550" spans="3:11" x14ac:dyDescent="0.25">
      <c r="C550" s="192" t="s">
        <v>2375</v>
      </c>
      <c r="D550" s="192" t="s">
        <v>2737</v>
      </c>
      <c r="E550" s="192" t="s">
        <v>2748</v>
      </c>
      <c r="F550" s="192" t="str">
        <f>VLOOKUP(Table10[[#This Row],[Nom du paiement]],[3]dddd!$B:$D,3,0)</f>
        <v>Oui</v>
      </c>
      <c r="G550" s="327" t="s">
        <v>2764</v>
      </c>
      <c r="I550" s="192" t="s">
        <v>724</v>
      </c>
      <c r="J550" s="235">
        <v>9542883</v>
      </c>
      <c r="K550" s="192" t="s">
        <v>354</v>
      </c>
    </row>
    <row r="551" spans="3:11" x14ac:dyDescent="0.25">
      <c r="C551" s="192" t="s">
        <v>2468</v>
      </c>
      <c r="D551" s="192" t="s">
        <v>2736</v>
      </c>
      <c r="E551" s="192" t="s">
        <v>2728</v>
      </c>
      <c r="F551" s="192" t="str">
        <f>VLOOKUP(Table10[[#This Row],[Nom du paiement]],[3]dddd!$B:$D,3,0)</f>
        <v>Non</v>
      </c>
      <c r="G551" s="327" t="s">
        <v>2764</v>
      </c>
      <c r="I551" s="192" t="s">
        <v>724</v>
      </c>
      <c r="J551" s="235">
        <v>9523891</v>
      </c>
      <c r="K551" s="192" t="s">
        <v>354</v>
      </c>
    </row>
    <row r="552" spans="3:11" ht="15" x14ac:dyDescent="0.25">
      <c r="C552" s="192" t="s">
        <v>2348</v>
      </c>
      <c r="D552" s="192" t="s">
        <v>2736</v>
      </c>
      <c r="E552" s="192" t="s">
        <v>2729</v>
      </c>
      <c r="F552" s="192" t="str">
        <f>VLOOKUP(Table10[[#This Row],[Nom du paiement]],[3]dddd!$B:$D,3,0)</f>
        <v>Non</v>
      </c>
      <c r="G552" s="327" t="s">
        <v>2763</v>
      </c>
      <c r="H552" s="337" t="s">
        <v>2780</v>
      </c>
      <c r="I552" s="192" t="s">
        <v>724</v>
      </c>
      <c r="J552" s="235">
        <v>9438322</v>
      </c>
      <c r="K552" s="192" t="s">
        <v>354</v>
      </c>
    </row>
    <row r="553" spans="3:11" x14ac:dyDescent="0.25">
      <c r="C553" s="192" t="s">
        <v>2344</v>
      </c>
      <c r="D553" s="192" t="s">
        <v>2740</v>
      </c>
      <c r="E553" s="192" t="s">
        <v>2755</v>
      </c>
      <c r="F553" s="192" t="str">
        <f>VLOOKUP(Table10[[#This Row],[Nom du paiement]],[3]dddd!$B:$D,3,0)</f>
        <v>Non</v>
      </c>
      <c r="G553" s="327" t="s">
        <v>2763</v>
      </c>
      <c r="H553" s="335" t="s">
        <v>2772</v>
      </c>
      <c r="I553" s="192" t="s">
        <v>724</v>
      </c>
      <c r="J553" s="235">
        <v>9423000</v>
      </c>
      <c r="K553" s="192" t="s">
        <v>354</v>
      </c>
    </row>
    <row r="554" spans="3:11" x14ac:dyDescent="0.25">
      <c r="C554" s="192" t="s">
        <v>2468</v>
      </c>
      <c r="D554" s="192" t="s">
        <v>2737</v>
      </c>
      <c r="E554" s="192" t="s">
        <v>2748</v>
      </c>
      <c r="F554" s="192" t="str">
        <f>VLOOKUP(Table10[[#This Row],[Nom du paiement]],[3]dddd!$B:$D,3,0)</f>
        <v>Oui</v>
      </c>
      <c r="G554" s="327" t="s">
        <v>2764</v>
      </c>
      <c r="I554" s="192" t="s">
        <v>724</v>
      </c>
      <c r="J554" s="235">
        <v>9363818</v>
      </c>
      <c r="K554" s="192" t="s">
        <v>354</v>
      </c>
    </row>
    <row r="555" spans="3:11" x14ac:dyDescent="0.25">
      <c r="C555" s="192" t="s">
        <v>2648</v>
      </c>
      <c r="D555" s="192" t="s">
        <v>2736</v>
      </c>
      <c r="E555" s="192" t="s">
        <v>2728</v>
      </c>
      <c r="F555" s="192" t="str">
        <f>VLOOKUP(Table10[[#This Row],[Nom du paiement]],[3]dddd!$B:$D,3,0)</f>
        <v>Non</v>
      </c>
      <c r="G555" s="327" t="s">
        <v>2764</v>
      </c>
      <c r="I555" s="192" t="s">
        <v>724</v>
      </c>
      <c r="J555" s="235">
        <v>9308867</v>
      </c>
      <c r="K555" s="192" t="s">
        <v>354</v>
      </c>
    </row>
    <row r="556" spans="3:11" x14ac:dyDescent="0.25">
      <c r="C556" s="192" t="s">
        <v>2501</v>
      </c>
      <c r="D556" s="192" t="s">
        <v>2736</v>
      </c>
      <c r="E556" s="192" t="s">
        <v>2725</v>
      </c>
      <c r="F556" s="192" t="str">
        <f>VLOOKUP(Table10[[#This Row],[Nom du paiement]],[3]dddd!$B:$D,3,0)</f>
        <v>Non</v>
      </c>
      <c r="G556" s="327" t="s">
        <v>2764</v>
      </c>
      <c r="I556" s="192" t="s">
        <v>724</v>
      </c>
      <c r="J556" s="235">
        <v>9303164</v>
      </c>
      <c r="K556" s="192" t="s">
        <v>354</v>
      </c>
    </row>
    <row r="557" spans="3:11" x14ac:dyDescent="0.25">
      <c r="C557" s="192" t="s">
        <v>2629</v>
      </c>
      <c r="D557" s="192" t="s">
        <v>2736</v>
      </c>
      <c r="E557" s="192" t="s">
        <v>2693</v>
      </c>
      <c r="F557" s="192" t="str">
        <f>VLOOKUP(Table10[[#This Row],[Nom du paiement]],[3]dddd!$B:$D,3,0)</f>
        <v>Non</v>
      </c>
      <c r="G557" s="327" t="s">
        <v>2764</v>
      </c>
      <c r="I557" s="192" t="s">
        <v>724</v>
      </c>
      <c r="J557" s="235">
        <v>9032094</v>
      </c>
      <c r="K557" s="192" t="s">
        <v>354</v>
      </c>
    </row>
    <row r="558" spans="3:11" x14ac:dyDescent="0.25">
      <c r="C558" s="192" t="s">
        <v>2386</v>
      </c>
      <c r="D558" s="192" t="s">
        <v>2737</v>
      </c>
      <c r="E558" s="192" t="s">
        <v>2709</v>
      </c>
      <c r="F558" s="192" t="str">
        <f>VLOOKUP(Table10[[#This Row],[Nom du paiement]],[3]dddd!$B:$D,3,0)</f>
        <v>Oui</v>
      </c>
      <c r="G558" s="327" t="s">
        <v>2764</v>
      </c>
      <c r="I558" s="192" t="s">
        <v>724</v>
      </c>
      <c r="J558" s="235">
        <v>9000000</v>
      </c>
      <c r="K558" s="192" t="s">
        <v>354</v>
      </c>
    </row>
    <row r="559" spans="3:11" x14ac:dyDescent="0.25">
      <c r="C559" s="192" t="s">
        <v>2455</v>
      </c>
      <c r="D559" s="192" t="s">
        <v>2737</v>
      </c>
      <c r="E559" s="192" t="s">
        <v>2709</v>
      </c>
      <c r="F559" s="192" t="str">
        <f>VLOOKUP(Table10[[#This Row],[Nom du paiement]],[3]dddd!$B:$D,3,0)</f>
        <v>Oui</v>
      </c>
      <c r="G559" s="327" t="s">
        <v>2764</v>
      </c>
      <c r="I559" s="192" t="s">
        <v>724</v>
      </c>
      <c r="J559" s="235">
        <v>9000000</v>
      </c>
      <c r="K559" s="192" t="s">
        <v>354</v>
      </c>
    </row>
    <row r="560" spans="3:11" x14ac:dyDescent="0.25">
      <c r="C560" s="192" t="s">
        <v>2493</v>
      </c>
      <c r="D560" s="192" t="s">
        <v>2737</v>
      </c>
      <c r="E560" s="192" t="s">
        <v>2709</v>
      </c>
      <c r="F560" s="192" t="str">
        <f>VLOOKUP(Table10[[#This Row],[Nom du paiement]],[3]dddd!$B:$D,3,0)</f>
        <v>Oui</v>
      </c>
      <c r="G560" s="327" t="s">
        <v>2764</v>
      </c>
      <c r="I560" s="192" t="s">
        <v>724</v>
      </c>
      <c r="J560" s="235">
        <v>9000000</v>
      </c>
      <c r="K560" s="192" t="s">
        <v>354</v>
      </c>
    </row>
    <row r="561" spans="3:11" x14ac:dyDescent="0.25">
      <c r="C561" s="192" t="s">
        <v>2556</v>
      </c>
      <c r="D561" s="192" t="s">
        <v>2737</v>
      </c>
      <c r="E561" s="192" t="s">
        <v>2709</v>
      </c>
      <c r="F561" s="192" t="str">
        <f>VLOOKUP(Table10[[#This Row],[Nom du paiement]],[3]dddd!$B:$D,3,0)</f>
        <v>Oui</v>
      </c>
      <c r="G561" s="327" t="s">
        <v>2764</v>
      </c>
      <c r="I561" s="192" t="s">
        <v>724</v>
      </c>
      <c r="J561" s="235">
        <v>9000000</v>
      </c>
      <c r="K561" s="192" t="s">
        <v>354</v>
      </c>
    </row>
    <row r="562" spans="3:11" x14ac:dyDescent="0.25">
      <c r="C562" s="192" t="s">
        <v>2564</v>
      </c>
      <c r="D562" s="192" t="s">
        <v>2737</v>
      </c>
      <c r="E562" s="192" t="s">
        <v>2709</v>
      </c>
      <c r="F562" s="192" t="str">
        <f>VLOOKUP(Table10[[#This Row],[Nom du paiement]],[3]dddd!$B:$D,3,0)</f>
        <v>Oui</v>
      </c>
      <c r="G562" s="327" t="s">
        <v>2764</v>
      </c>
      <c r="I562" s="192" t="s">
        <v>724</v>
      </c>
      <c r="J562" s="235">
        <v>9000000</v>
      </c>
      <c r="K562" s="192" t="s">
        <v>354</v>
      </c>
    </row>
    <row r="563" spans="3:11" ht="15" x14ac:dyDescent="0.25">
      <c r="C563" s="192" t="s">
        <v>2343</v>
      </c>
      <c r="D563" s="192" t="s">
        <v>2736</v>
      </c>
      <c r="E563" s="192" t="s">
        <v>2727</v>
      </c>
      <c r="F563" s="192" t="str">
        <f>VLOOKUP(Table10[[#This Row],[Nom du paiement]],[3]dddd!$B:$D,3,0)</f>
        <v>Non</v>
      </c>
      <c r="G563" s="327" t="s">
        <v>2763</v>
      </c>
      <c r="H563" s="337" t="s">
        <v>2777</v>
      </c>
      <c r="I563" s="192" t="s">
        <v>724</v>
      </c>
      <c r="J563" s="235">
        <v>8958012</v>
      </c>
      <c r="K563" s="192" t="s">
        <v>354</v>
      </c>
    </row>
    <row r="564" spans="3:11" x14ac:dyDescent="0.25">
      <c r="C564" s="192" t="s">
        <v>2395</v>
      </c>
      <c r="D564" s="192" t="s">
        <v>2736</v>
      </c>
      <c r="E564" s="192" t="s">
        <v>2727</v>
      </c>
      <c r="F564" s="192" t="str">
        <f>VLOOKUP(Table10[[#This Row],[Nom du paiement]],[3]dddd!$B:$D,3,0)</f>
        <v>Non</v>
      </c>
      <c r="G564" s="327" t="s">
        <v>2764</v>
      </c>
      <c r="I564" s="192" t="s">
        <v>724</v>
      </c>
      <c r="J564" s="235">
        <v>8925107</v>
      </c>
      <c r="K564" s="192" t="s">
        <v>354</v>
      </c>
    </row>
    <row r="565" spans="3:11" x14ac:dyDescent="0.25">
      <c r="C565" s="192" t="s">
        <v>2639</v>
      </c>
      <c r="D565" s="192" t="s">
        <v>2736</v>
      </c>
      <c r="E565" s="192" t="s">
        <v>2701</v>
      </c>
      <c r="F565" s="192" t="str">
        <f>VLOOKUP(Table10[[#This Row],[Nom du paiement]],[3]dddd!$B:$D,3,0)</f>
        <v>Non</v>
      </c>
      <c r="G565" s="327" t="s">
        <v>2764</v>
      </c>
      <c r="I565" s="192" t="s">
        <v>724</v>
      </c>
      <c r="J565" s="235">
        <v>8742036</v>
      </c>
      <c r="K565" s="192" t="s">
        <v>354</v>
      </c>
    </row>
    <row r="566" spans="3:11" x14ac:dyDescent="0.25">
      <c r="C566" s="192" t="s">
        <v>2630</v>
      </c>
      <c r="D566" s="192" t="s">
        <v>2736</v>
      </c>
      <c r="E566" s="192" t="s">
        <v>2756</v>
      </c>
      <c r="F566" s="326" t="s">
        <v>70</v>
      </c>
      <c r="G566" s="327" t="s">
        <v>2764</v>
      </c>
      <c r="I566" s="192" t="s">
        <v>724</v>
      </c>
      <c r="J566" s="235">
        <v>8731036</v>
      </c>
      <c r="K566" s="192" t="s">
        <v>354</v>
      </c>
    </row>
    <row r="567" spans="3:11" x14ac:dyDescent="0.25">
      <c r="C567" s="192" t="s">
        <v>2552</v>
      </c>
      <c r="D567" s="192" t="s">
        <v>2736</v>
      </c>
      <c r="E567" s="192" t="s">
        <v>2756</v>
      </c>
      <c r="F567" s="326" t="s">
        <v>70</v>
      </c>
      <c r="G567" s="327" t="s">
        <v>2764</v>
      </c>
      <c r="I567" s="192" t="s">
        <v>724</v>
      </c>
      <c r="J567" s="235">
        <v>8645190</v>
      </c>
      <c r="K567" s="192" t="s">
        <v>354</v>
      </c>
    </row>
    <row r="568" spans="3:11" x14ac:dyDescent="0.25">
      <c r="C568" s="192" t="s">
        <v>2522</v>
      </c>
      <c r="D568" s="192" t="s">
        <v>2736</v>
      </c>
      <c r="E568" s="192" t="s">
        <v>2728</v>
      </c>
      <c r="F568" s="192" t="str">
        <f>VLOOKUP(Table10[[#This Row],[Nom du paiement]],[3]dddd!$B:$D,3,0)</f>
        <v>Non</v>
      </c>
      <c r="G568" s="327" t="s">
        <v>2764</v>
      </c>
      <c r="I568" s="192" t="s">
        <v>724</v>
      </c>
      <c r="J568" s="235">
        <v>8614194</v>
      </c>
      <c r="K568" s="192" t="s">
        <v>354</v>
      </c>
    </row>
    <row r="569" spans="3:11" x14ac:dyDescent="0.25">
      <c r="C569" s="192" t="s">
        <v>2632</v>
      </c>
      <c r="D569" s="192" t="s">
        <v>2736</v>
      </c>
      <c r="E569" s="192" t="s">
        <v>2752</v>
      </c>
      <c r="F569" s="192" t="str">
        <f>VLOOKUP(Table10[[#This Row],[Nom du paiement]],[3]dddd!$B:$D,3,0)</f>
        <v>Non</v>
      </c>
      <c r="G569" s="327" t="s">
        <v>2764</v>
      </c>
      <c r="I569" s="192" t="s">
        <v>724</v>
      </c>
      <c r="J569" s="235">
        <v>8596388</v>
      </c>
      <c r="K569" s="192" t="s">
        <v>354</v>
      </c>
    </row>
    <row r="570" spans="3:11" x14ac:dyDescent="0.25">
      <c r="C570" s="192" t="s">
        <v>2501</v>
      </c>
      <c r="D570" s="192" t="s">
        <v>2736</v>
      </c>
      <c r="E570" s="192" t="s">
        <v>2727</v>
      </c>
      <c r="F570" s="192" t="str">
        <f>VLOOKUP(Table10[[#This Row],[Nom du paiement]],[3]dddd!$B:$D,3,0)</f>
        <v>Non</v>
      </c>
      <c r="G570" s="327" t="s">
        <v>2764</v>
      </c>
      <c r="I570" s="192" t="s">
        <v>724</v>
      </c>
      <c r="J570" s="235">
        <v>8590913</v>
      </c>
      <c r="K570" s="192" t="s">
        <v>354</v>
      </c>
    </row>
    <row r="571" spans="3:11" x14ac:dyDescent="0.25">
      <c r="C571" s="192" t="s">
        <v>2417</v>
      </c>
      <c r="D571" s="192" t="s">
        <v>2736</v>
      </c>
      <c r="E571" s="192" t="s">
        <v>2693</v>
      </c>
      <c r="F571" s="192" t="str">
        <f>VLOOKUP(Table10[[#This Row],[Nom du paiement]],[3]dddd!$B:$D,3,0)</f>
        <v>Non</v>
      </c>
      <c r="G571" s="327" t="s">
        <v>2764</v>
      </c>
      <c r="I571" s="192" t="s">
        <v>724</v>
      </c>
      <c r="J571" s="235">
        <v>8588235</v>
      </c>
      <c r="K571" s="192" t="s">
        <v>354</v>
      </c>
    </row>
    <row r="572" spans="3:11" x14ac:dyDescent="0.25">
      <c r="C572" s="192" t="s">
        <v>2628</v>
      </c>
      <c r="D572" s="192" t="s">
        <v>2736</v>
      </c>
      <c r="E572" s="192" t="s">
        <v>2756</v>
      </c>
      <c r="F572" s="326" t="s">
        <v>70</v>
      </c>
      <c r="G572" s="327" t="s">
        <v>2764</v>
      </c>
      <c r="I572" s="192" t="s">
        <v>724</v>
      </c>
      <c r="J572" s="235">
        <v>8547429</v>
      </c>
      <c r="K572" s="192" t="s">
        <v>354</v>
      </c>
    </row>
    <row r="573" spans="3:11" x14ac:dyDescent="0.25">
      <c r="C573" s="192" t="s">
        <v>2630</v>
      </c>
      <c r="D573" s="192" t="s">
        <v>2736</v>
      </c>
      <c r="E573" s="192" t="s">
        <v>2730</v>
      </c>
      <c r="F573" s="192" t="str">
        <f>VLOOKUP(Table10[[#This Row],[Nom du paiement]],[3]dddd!$B:$D,3,0)</f>
        <v>Non</v>
      </c>
      <c r="G573" s="327" t="s">
        <v>2764</v>
      </c>
      <c r="I573" s="192" t="s">
        <v>724</v>
      </c>
      <c r="J573" s="235">
        <v>8528820</v>
      </c>
      <c r="K573" s="192" t="s">
        <v>354</v>
      </c>
    </row>
    <row r="574" spans="3:11" x14ac:dyDescent="0.25">
      <c r="C574" s="192" t="s">
        <v>2465</v>
      </c>
      <c r="D574" s="192" t="s">
        <v>2736</v>
      </c>
      <c r="E574" s="192" t="s">
        <v>2697</v>
      </c>
      <c r="F574" s="192" t="str">
        <f>VLOOKUP(Table10[[#This Row],[Nom du paiement]],[3]dddd!$B:$D,3,0)</f>
        <v>Non</v>
      </c>
      <c r="G574" s="327" t="s">
        <v>2764</v>
      </c>
      <c r="I574" s="192" t="s">
        <v>724</v>
      </c>
      <c r="J574" s="235">
        <v>8395848</v>
      </c>
      <c r="K574" s="192" t="s">
        <v>354</v>
      </c>
    </row>
    <row r="575" spans="3:11" x14ac:dyDescent="0.25">
      <c r="C575" s="192" t="s">
        <v>2656</v>
      </c>
      <c r="D575" s="192" t="s">
        <v>2736</v>
      </c>
      <c r="E575" s="192" t="s">
        <v>2728</v>
      </c>
      <c r="F575" s="192" t="str">
        <f>VLOOKUP(Table10[[#This Row],[Nom du paiement]],[3]dddd!$B:$D,3,0)</f>
        <v>Non</v>
      </c>
      <c r="G575" s="327" t="s">
        <v>2764</v>
      </c>
      <c r="I575" s="192" t="s">
        <v>724</v>
      </c>
      <c r="J575" s="235">
        <v>8358895</v>
      </c>
      <c r="K575" s="192" t="s">
        <v>354</v>
      </c>
    </row>
    <row r="576" spans="3:11" x14ac:dyDescent="0.25">
      <c r="C576" s="192" t="s">
        <v>2522</v>
      </c>
      <c r="D576" s="192" t="s">
        <v>2737</v>
      </c>
      <c r="E576" s="192" t="s">
        <v>2748</v>
      </c>
      <c r="F576" s="192" t="str">
        <f>VLOOKUP(Table10[[#This Row],[Nom du paiement]],[3]dddd!$B:$D,3,0)</f>
        <v>Oui</v>
      </c>
      <c r="G576" s="327" t="s">
        <v>2764</v>
      </c>
      <c r="I576" s="192" t="s">
        <v>724</v>
      </c>
      <c r="J576" s="235">
        <v>8333600</v>
      </c>
      <c r="K576" s="192" t="s">
        <v>354</v>
      </c>
    </row>
    <row r="577" spans="3:11" x14ac:dyDescent="0.25">
      <c r="C577" s="192" t="s">
        <v>2336</v>
      </c>
      <c r="D577" s="192" t="s">
        <v>2736</v>
      </c>
      <c r="E577" s="192" t="s">
        <v>2728</v>
      </c>
      <c r="F577" s="192" t="str">
        <f>VLOOKUP(Table10[[#This Row],[Nom du paiement]],[3]dddd!$B:$D,3,0)</f>
        <v>Non</v>
      </c>
      <c r="G577" s="327" t="s">
        <v>2764</v>
      </c>
      <c r="H577" s="335" t="s">
        <v>2771</v>
      </c>
      <c r="I577" s="192" t="s">
        <v>724</v>
      </c>
      <c r="J577" s="235">
        <v>8329944</v>
      </c>
      <c r="K577" s="192" t="s">
        <v>354</v>
      </c>
    </row>
    <row r="578" spans="3:11" x14ac:dyDescent="0.25">
      <c r="C578" s="192" t="s">
        <v>2430</v>
      </c>
      <c r="D578" s="192" t="s">
        <v>2737</v>
      </c>
      <c r="E578" s="192" t="s">
        <v>2748</v>
      </c>
      <c r="F578" s="192" t="str">
        <f>VLOOKUP(Table10[[#This Row],[Nom du paiement]],[3]dddd!$B:$D,3,0)</f>
        <v>Oui</v>
      </c>
      <c r="G578" s="327" t="s">
        <v>2764</v>
      </c>
      <c r="I578" s="192" t="s">
        <v>724</v>
      </c>
      <c r="J578" s="235">
        <v>8314983</v>
      </c>
      <c r="K578" s="192" t="s">
        <v>354</v>
      </c>
    </row>
    <row r="579" spans="3:11" x14ac:dyDescent="0.25">
      <c r="C579" s="192" t="s">
        <v>2633</v>
      </c>
      <c r="D579" s="192" t="s">
        <v>2736</v>
      </c>
      <c r="E579" s="192" t="s">
        <v>2727</v>
      </c>
      <c r="F579" s="192" t="str">
        <f>VLOOKUP(Table10[[#This Row],[Nom du paiement]],[3]dddd!$B:$D,3,0)</f>
        <v>Non</v>
      </c>
      <c r="G579" s="327" t="s">
        <v>2764</v>
      </c>
      <c r="I579" s="192" t="s">
        <v>724</v>
      </c>
      <c r="J579" s="235">
        <v>8259552</v>
      </c>
      <c r="K579" s="192" t="s">
        <v>354</v>
      </c>
    </row>
    <row r="580" spans="3:11" ht="15" x14ac:dyDescent="0.25">
      <c r="C580" s="192" t="s">
        <v>2348</v>
      </c>
      <c r="D580" s="192" t="s">
        <v>2736</v>
      </c>
      <c r="E580" s="192" t="s">
        <v>2697</v>
      </c>
      <c r="F580" s="192" t="str">
        <f>VLOOKUP(Table10[[#This Row],[Nom du paiement]],[3]dddd!$B:$D,3,0)</f>
        <v>Non</v>
      </c>
      <c r="G580" s="327" t="s">
        <v>2763</v>
      </c>
      <c r="H580" s="337" t="s">
        <v>2780</v>
      </c>
      <c r="I580" s="192" t="s">
        <v>724</v>
      </c>
      <c r="J580" s="235">
        <v>8230228</v>
      </c>
      <c r="K580" s="192" t="s">
        <v>354</v>
      </c>
    </row>
    <row r="581" spans="3:11" x14ac:dyDescent="0.25">
      <c r="C581" s="192" t="s">
        <v>2640</v>
      </c>
      <c r="D581" s="192" t="s">
        <v>2736</v>
      </c>
      <c r="E581" s="192" t="s">
        <v>2750</v>
      </c>
      <c r="F581" s="192" t="str">
        <f>VLOOKUP(Table10[[#This Row],[Nom du paiement]],[3]dddd!$B:$D,3,0)</f>
        <v>Non</v>
      </c>
      <c r="G581" s="327" t="s">
        <v>2764</v>
      </c>
      <c r="I581" s="192" t="s">
        <v>724</v>
      </c>
      <c r="J581" s="235">
        <v>8102140</v>
      </c>
      <c r="K581" s="192" t="s">
        <v>354</v>
      </c>
    </row>
    <row r="582" spans="3:11" x14ac:dyDescent="0.25">
      <c r="C582" s="192" t="s">
        <v>2628</v>
      </c>
      <c r="D582" s="192" t="s">
        <v>2736</v>
      </c>
      <c r="E582" s="192" t="s">
        <v>2730</v>
      </c>
      <c r="F582" s="192" t="str">
        <f>VLOOKUP(Table10[[#This Row],[Nom du paiement]],[3]dddd!$B:$D,3,0)</f>
        <v>Non</v>
      </c>
      <c r="G582" s="327" t="s">
        <v>2764</v>
      </c>
      <c r="I582" s="192" t="s">
        <v>724</v>
      </c>
      <c r="J582" s="235">
        <v>8021858</v>
      </c>
      <c r="K582" s="192" t="s">
        <v>354</v>
      </c>
    </row>
    <row r="583" spans="3:11" x14ac:dyDescent="0.25">
      <c r="C583" s="192" t="s">
        <v>2357</v>
      </c>
      <c r="D583" s="192" t="s">
        <v>2737</v>
      </c>
      <c r="E583" s="192" t="s">
        <v>2709</v>
      </c>
      <c r="F583" s="192" t="str">
        <f>VLOOKUP(Table10[[#This Row],[Nom du paiement]],[3]dddd!$B:$D,3,0)</f>
        <v>Oui</v>
      </c>
      <c r="G583" s="327" t="s">
        <v>2764</v>
      </c>
      <c r="I583" s="192" t="s">
        <v>724</v>
      </c>
      <c r="J583" s="235">
        <v>8000000</v>
      </c>
      <c r="K583" s="192" t="s">
        <v>354</v>
      </c>
    </row>
    <row r="584" spans="3:11" x14ac:dyDescent="0.25">
      <c r="C584" s="192" t="s">
        <v>2437</v>
      </c>
      <c r="D584" s="192" t="s">
        <v>2737</v>
      </c>
      <c r="E584" s="192" t="s">
        <v>2709</v>
      </c>
      <c r="F584" s="192" t="str">
        <f>VLOOKUP(Table10[[#This Row],[Nom du paiement]],[3]dddd!$B:$D,3,0)</f>
        <v>Oui</v>
      </c>
      <c r="G584" s="327" t="s">
        <v>2764</v>
      </c>
      <c r="I584" s="192" t="s">
        <v>724</v>
      </c>
      <c r="J584" s="235">
        <v>8000000</v>
      </c>
      <c r="K584" s="192" t="s">
        <v>354</v>
      </c>
    </row>
    <row r="585" spans="3:11" x14ac:dyDescent="0.25">
      <c r="C585" s="192" t="s">
        <v>2655</v>
      </c>
      <c r="D585" s="192" t="s">
        <v>2736</v>
      </c>
      <c r="E585" s="192" t="s">
        <v>2730</v>
      </c>
      <c r="F585" s="192" t="str">
        <f>VLOOKUP(Table10[[#This Row],[Nom du paiement]],[3]dddd!$B:$D,3,0)</f>
        <v>Non</v>
      </c>
      <c r="G585" s="327" t="s">
        <v>2764</v>
      </c>
      <c r="I585" s="192" t="s">
        <v>724</v>
      </c>
      <c r="J585" s="235">
        <v>7933580</v>
      </c>
      <c r="K585" s="192" t="s">
        <v>354</v>
      </c>
    </row>
    <row r="586" spans="3:11" x14ac:dyDescent="0.25">
      <c r="C586" s="192" t="s">
        <v>2631</v>
      </c>
      <c r="D586" s="192" t="s">
        <v>2736</v>
      </c>
      <c r="E586" s="192" t="s">
        <v>2750</v>
      </c>
      <c r="F586" s="192" t="str">
        <f>VLOOKUP(Table10[[#This Row],[Nom du paiement]],[3]dddd!$B:$D,3,0)</f>
        <v>Non</v>
      </c>
      <c r="G586" s="327" t="s">
        <v>2764</v>
      </c>
      <c r="I586" s="192" t="s">
        <v>724</v>
      </c>
      <c r="J586" s="235">
        <v>7836761</v>
      </c>
      <c r="K586" s="192" t="s">
        <v>354</v>
      </c>
    </row>
    <row r="587" spans="3:11" ht="15.75" x14ac:dyDescent="0.3">
      <c r="C587" s="192" t="s">
        <v>2351</v>
      </c>
      <c r="D587" s="192" t="s">
        <v>2737</v>
      </c>
      <c r="E587" s="192" t="s">
        <v>2704</v>
      </c>
      <c r="F587" s="192" t="str">
        <f>VLOOKUP(Table10[[#This Row],[Nom du paiement]],[3]dddd!$B:$D,3,0)</f>
        <v>Oui</v>
      </c>
      <c r="G587" s="327" t="s">
        <v>2763</v>
      </c>
      <c r="H587" s="336" t="s">
        <v>2765</v>
      </c>
      <c r="I587" s="192" t="s">
        <v>724</v>
      </c>
      <c r="J587" s="235">
        <v>7812247</v>
      </c>
      <c r="K587" s="192" t="s">
        <v>354</v>
      </c>
    </row>
    <row r="588" spans="3:11" x14ac:dyDescent="0.25">
      <c r="C588" s="192" t="s">
        <v>2375</v>
      </c>
      <c r="D588" s="192" t="s">
        <v>2736</v>
      </c>
      <c r="E588" s="192" t="s">
        <v>2727</v>
      </c>
      <c r="F588" s="192" t="str">
        <f>VLOOKUP(Table10[[#This Row],[Nom du paiement]],[3]dddd!$B:$D,3,0)</f>
        <v>Non</v>
      </c>
      <c r="G588" s="327" t="s">
        <v>2764</v>
      </c>
      <c r="I588" s="192" t="s">
        <v>724</v>
      </c>
      <c r="J588" s="235">
        <v>7704270</v>
      </c>
      <c r="K588" s="192" t="s">
        <v>354</v>
      </c>
    </row>
    <row r="589" spans="3:11" x14ac:dyDescent="0.25">
      <c r="C589" s="192" t="s">
        <v>2647</v>
      </c>
      <c r="D589" s="192" t="s">
        <v>2736</v>
      </c>
      <c r="E589" s="192" t="s">
        <v>2725</v>
      </c>
      <c r="F589" s="192" t="str">
        <f>VLOOKUP(Table10[[#This Row],[Nom du paiement]],[3]dddd!$B:$D,3,0)</f>
        <v>Non</v>
      </c>
      <c r="G589" s="327" t="s">
        <v>2764</v>
      </c>
      <c r="I589" s="192" t="s">
        <v>724</v>
      </c>
      <c r="J589" s="235">
        <v>7669278</v>
      </c>
      <c r="K589" s="192" t="s">
        <v>354</v>
      </c>
    </row>
    <row r="590" spans="3:11" x14ac:dyDescent="0.25">
      <c r="C590" s="192" t="s">
        <v>2468</v>
      </c>
      <c r="D590" s="192" t="s">
        <v>2736</v>
      </c>
      <c r="E590" s="192" t="s">
        <v>2697</v>
      </c>
      <c r="F590" s="192" t="str">
        <f>VLOOKUP(Table10[[#This Row],[Nom du paiement]],[3]dddd!$B:$D,3,0)</f>
        <v>Non</v>
      </c>
      <c r="G590" s="327" t="s">
        <v>2764</v>
      </c>
      <c r="I590" s="192" t="s">
        <v>724</v>
      </c>
      <c r="J590" s="235">
        <v>7566893</v>
      </c>
      <c r="K590" s="192" t="s">
        <v>354</v>
      </c>
    </row>
    <row r="591" spans="3:11" x14ac:dyDescent="0.25">
      <c r="C591" s="192" t="s">
        <v>2387</v>
      </c>
      <c r="D591" s="192" t="s">
        <v>2737</v>
      </c>
      <c r="E591" s="192" t="s">
        <v>2748</v>
      </c>
      <c r="F591" s="192" t="str">
        <f>VLOOKUP(Table10[[#This Row],[Nom du paiement]],[3]dddd!$B:$D,3,0)</f>
        <v>Oui</v>
      </c>
      <c r="G591" s="327" t="s">
        <v>2764</v>
      </c>
      <c r="I591" s="192" t="s">
        <v>724</v>
      </c>
      <c r="J591" s="235">
        <v>7411739</v>
      </c>
      <c r="K591" s="192" t="s">
        <v>354</v>
      </c>
    </row>
    <row r="592" spans="3:11" x14ac:dyDescent="0.25">
      <c r="C592" s="192" t="s">
        <v>2655</v>
      </c>
      <c r="D592" s="192" t="s">
        <v>2736</v>
      </c>
      <c r="E592" s="192" t="s">
        <v>2756</v>
      </c>
      <c r="F592" s="326" t="s">
        <v>70</v>
      </c>
      <c r="G592" s="327" t="s">
        <v>2764</v>
      </c>
      <c r="I592" s="192" t="s">
        <v>724</v>
      </c>
      <c r="J592" s="235">
        <v>7358502</v>
      </c>
      <c r="K592" s="192" t="s">
        <v>354</v>
      </c>
    </row>
    <row r="593" spans="3:11" x14ac:dyDescent="0.25">
      <c r="C593" s="192" t="s">
        <v>2395</v>
      </c>
      <c r="D593" s="192" t="s">
        <v>2737</v>
      </c>
      <c r="E593" s="192" t="s">
        <v>2748</v>
      </c>
      <c r="F593" s="192" t="str">
        <f>VLOOKUP(Table10[[#This Row],[Nom du paiement]],[3]dddd!$B:$D,3,0)</f>
        <v>Oui</v>
      </c>
      <c r="G593" s="327" t="s">
        <v>2764</v>
      </c>
      <c r="I593" s="192" t="s">
        <v>724</v>
      </c>
      <c r="J593" s="235">
        <v>7340015</v>
      </c>
      <c r="K593" s="192" t="s">
        <v>354</v>
      </c>
    </row>
    <row r="594" spans="3:11" x14ac:dyDescent="0.25">
      <c r="C594" s="192" t="s">
        <v>2610</v>
      </c>
      <c r="D594" s="192" t="s">
        <v>2736</v>
      </c>
      <c r="E594" s="192" t="s">
        <v>2744</v>
      </c>
      <c r="F594" s="192" t="str">
        <f>VLOOKUP(Table10[[#This Row],[Nom du paiement]],[3]dddd!$B:$D,3,0)</f>
        <v>Non</v>
      </c>
      <c r="G594" s="327" t="s">
        <v>2764</v>
      </c>
      <c r="I594" s="192" t="s">
        <v>724</v>
      </c>
      <c r="J594" s="235">
        <v>7245000</v>
      </c>
      <c r="K594" s="192" t="s">
        <v>354</v>
      </c>
    </row>
    <row r="595" spans="3:11" x14ac:dyDescent="0.25">
      <c r="C595" s="192" t="s">
        <v>2433</v>
      </c>
      <c r="D595" s="192" t="s">
        <v>2737</v>
      </c>
      <c r="E595" s="192" t="s">
        <v>2704</v>
      </c>
      <c r="F595" s="192" t="str">
        <f>VLOOKUP(Table10[[#This Row],[Nom du paiement]],[3]dddd!$B:$D,3,0)</f>
        <v>Oui</v>
      </c>
      <c r="G595" s="327" t="s">
        <v>2764</v>
      </c>
      <c r="I595" s="192" t="s">
        <v>724</v>
      </c>
      <c r="J595" s="235">
        <v>7201055</v>
      </c>
      <c r="K595" s="192" t="s">
        <v>354</v>
      </c>
    </row>
    <row r="596" spans="3:11" x14ac:dyDescent="0.25">
      <c r="C596" s="192" t="s">
        <v>2631</v>
      </c>
      <c r="D596" s="192" t="s">
        <v>2736</v>
      </c>
      <c r="E596" s="192" t="s">
        <v>2697</v>
      </c>
      <c r="F596" s="192" t="str">
        <f>VLOOKUP(Table10[[#This Row],[Nom du paiement]],[3]dddd!$B:$D,3,0)</f>
        <v>Non</v>
      </c>
      <c r="G596" s="327" t="s">
        <v>2764</v>
      </c>
      <c r="I596" s="192" t="s">
        <v>724</v>
      </c>
      <c r="J596" s="235">
        <v>7192546</v>
      </c>
      <c r="K596" s="192" t="s">
        <v>354</v>
      </c>
    </row>
    <row r="597" spans="3:11" x14ac:dyDescent="0.25">
      <c r="C597" s="192" t="s">
        <v>2408</v>
      </c>
      <c r="D597" s="192" t="s">
        <v>2736</v>
      </c>
      <c r="E597" s="192" t="s">
        <v>2750</v>
      </c>
      <c r="F597" s="192" t="str">
        <f>VLOOKUP(Table10[[#This Row],[Nom du paiement]],[3]dddd!$B:$D,3,0)</f>
        <v>Non</v>
      </c>
      <c r="G597" s="327" t="s">
        <v>2764</v>
      </c>
      <c r="I597" s="192" t="s">
        <v>724</v>
      </c>
      <c r="J597" s="235">
        <v>7154829</v>
      </c>
      <c r="K597" s="192" t="s">
        <v>354</v>
      </c>
    </row>
    <row r="598" spans="3:11" x14ac:dyDescent="0.25">
      <c r="C598" s="192" t="s">
        <v>2635</v>
      </c>
      <c r="D598" s="192" t="s">
        <v>2736</v>
      </c>
      <c r="E598" s="192" t="s">
        <v>2701</v>
      </c>
      <c r="F598" s="192" t="str">
        <f>VLOOKUP(Table10[[#This Row],[Nom du paiement]],[3]dddd!$B:$D,3,0)</f>
        <v>Non</v>
      </c>
      <c r="G598" s="327" t="s">
        <v>2764</v>
      </c>
      <c r="I598" s="192" t="s">
        <v>724</v>
      </c>
      <c r="J598" s="235">
        <v>7137288</v>
      </c>
      <c r="K598" s="192" t="s">
        <v>354</v>
      </c>
    </row>
    <row r="599" spans="3:11" x14ac:dyDescent="0.25">
      <c r="C599" s="192" t="s">
        <v>2639</v>
      </c>
      <c r="D599" s="192" t="s">
        <v>2736</v>
      </c>
      <c r="E599" s="192" t="s">
        <v>2730</v>
      </c>
      <c r="F599" s="192" t="str">
        <f>VLOOKUP(Table10[[#This Row],[Nom du paiement]],[3]dddd!$B:$D,3,0)</f>
        <v>Non</v>
      </c>
      <c r="G599" s="327" t="s">
        <v>2764</v>
      </c>
      <c r="I599" s="192" t="s">
        <v>724</v>
      </c>
      <c r="J599" s="235">
        <v>7037571</v>
      </c>
      <c r="K599" s="192" t="s">
        <v>354</v>
      </c>
    </row>
    <row r="600" spans="3:11" x14ac:dyDescent="0.25">
      <c r="C600" s="192" t="s">
        <v>2464</v>
      </c>
      <c r="D600" s="192" t="s">
        <v>2737</v>
      </c>
      <c r="E600" s="192" t="s">
        <v>2709</v>
      </c>
      <c r="F600" s="192" t="str">
        <f>VLOOKUP(Table10[[#This Row],[Nom du paiement]],[3]dddd!$B:$D,3,0)</f>
        <v>Oui</v>
      </c>
      <c r="G600" s="327" t="s">
        <v>2764</v>
      </c>
      <c r="I600" s="192" t="s">
        <v>724</v>
      </c>
      <c r="J600" s="235">
        <v>7000000</v>
      </c>
      <c r="K600" s="192" t="s">
        <v>354</v>
      </c>
    </row>
    <row r="601" spans="3:11" x14ac:dyDescent="0.25">
      <c r="C601" s="192" t="s">
        <v>2479</v>
      </c>
      <c r="D601" s="192" t="s">
        <v>2737</v>
      </c>
      <c r="E601" s="192" t="s">
        <v>2709</v>
      </c>
      <c r="F601" s="192" t="str">
        <f>VLOOKUP(Table10[[#This Row],[Nom du paiement]],[3]dddd!$B:$D,3,0)</f>
        <v>Oui</v>
      </c>
      <c r="G601" s="327" t="s">
        <v>2764</v>
      </c>
      <c r="I601" s="192" t="s">
        <v>724</v>
      </c>
      <c r="J601" s="235">
        <v>7000000</v>
      </c>
      <c r="K601" s="192" t="s">
        <v>354</v>
      </c>
    </row>
    <row r="602" spans="3:11" x14ac:dyDescent="0.25">
      <c r="C602" s="192" t="s">
        <v>2414</v>
      </c>
      <c r="D602" s="192" t="s">
        <v>2737</v>
      </c>
      <c r="E602" s="192" t="s">
        <v>2691</v>
      </c>
      <c r="F602" s="192" t="str">
        <f>VLOOKUP(Table10[[#This Row],[Nom du paiement]],[3]dddd!$B:$D,3,0)</f>
        <v>Oui</v>
      </c>
      <c r="G602" s="327" t="s">
        <v>2764</v>
      </c>
      <c r="I602" s="192" t="s">
        <v>724</v>
      </c>
      <c r="J602" s="235">
        <v>6994100</v>
      </c>
      <c r="K602" s="192" t="s">
        <v>354</v>
      </c>
    </row>
    <row r="603" spans="3:11" x14ac:dyDescent="0.25">
      <c r="C603" s="192" t="s">
        <v>2568</v>
      </c>
      <c r="D603" s="192" t="s">
        <v>2735</v>
      </c>
      <c r="E603" s="192" t="s">
        <v>2690</v>
      </c>
      <c r="F603" s="192" t="str">
        <f>VLOOKUP(Table10[[#This Row],[Nom du paiement]],[3]dddd!$B:$D,3,0)</f>
        <v>Non</v>
      </c>
      <c r="G603" s="327" t="s">
        <v>2764</v>
      </c>
      <c r="I603" s="192" t="s">
        <v>724</v>
      </c>
      <c r="J603" s="235">
        <v>6920593</v>
      </c>
      <c r="K603" s="192" t="s">
        <v>354</v>
      </c>
    </row>
    <row r="604" spans="3:11" x14ac:dyDescent="0.25">
      <c r="C604" s="192" t="s">
        <v>2399</v>
      </c>
      <c r="D604" s="192" t="s">
        <v>2737</v>
      </c>
      <c r="E604" s="192" t="s">
        <v>2748</v>
      </c>
      <c r="F604" s="192" t="str">
        <f>VLOOKUP(Table10[[#This Row],[Nom du paiement]],[3]dddd!$B:$D,3,0)</f>
        <v>Oui</v>
      </c>
      <c r="G604" s="327" t="s">
        <v>2764</v>
      </c>
      <c r="I604" s="192" t="s">
        <v>724</v>
      </c>
      <c r="J604" s="235">
        <v>6900058</v>
      </c>
      <c r="K604" s="192" t="s">
        <v>354</v>
      </c>
    </row>
    <row r="605" spans="3:11" x14ac:dyDescent="0.25">
      <c r="C605" s="192" t="s">
        <v>2383</v>
      </c>
      <c r="D605" s="192" t="s">
        <v>2737</v>
      </c>
      <c r="E605" s="192" t="s">
        <v>2746</v>
      </c>
      <c r="F605" s="192" t="str">
        <f>VLOOKUP(Table10[[#This Row],[Nom du paiement]],[3]dddd!$B:$D,3,0)</f>
        <v>Oui</v>
      </c>
      <c r="G605" s="327" t="s">
        <v>2764</v>
      </c>
      <c r="I605" s="192" t="s">
        <v>724</v>
      </c>
      <c r="J605" s="235">
        <v>6867644</v>
      </c>
      <c r="K605" s="192" t="s">
        <v>354</v>
      </c>
    </row>
    <row r="606" spans="3:11" x14ac:dyDescent="0.25">
      <c r="C606" s="192" t="s">
        <v>2451</v>
      </c>
      <c r="D606" s="192" t="s">
        <v>2736</v>
      </c>
      <c r="E606" s="192" t="s">
        <v>2728</v>
      </c>
      <c r="F606" s="192" t="str">
        <f>VLOOKUP(Table10[[#This Row],[Nom du paiement]],[3]dddd!$B:$D,3,0)</f>
        <v>Non</v>
      </c>
      <c r="G606" s="327" t="s">
        <v>2764</v>
      </c>
      <c r="I606" s="192" t="s">
        <v>724</v>
      </c>
      <c r="J606" s="235">
        <v>6848896</v>
      </c>
      <c r="K606" s="192" t="s">
        <v>354</v>
      </c>
    </row>
    <row r="607" spans="3:11" ht="15.75" x14ac:dyDescent="0.3">
      <c r="C607" s="192" t="s">
        <v>2351</v>
      </c>
      <c r="D607" s="192" t="s">
        <v>2736</v>
      </c>
      <c r="E607" s="192" t="s">
        <v>2729</v>
      </c>
      <c r="F607" s="192" t="str">
        <f>VLOOKUP(Table10[[#This Row],[Nom du paiement]],[3]dddd!$B:$D,3,0)</f>
        <v>Non</v>
      </c>
      <c r="G607" s="327" t="s">
        <v>2763</v>
      </c>
      <c r="H607" s="336" t="s">
        <v>2765</v>
      </c>
      <c r="I607" s="192" t="s">
        <v>724</v>
      </c>
      <c r="J607" s="235">
        <v>6813307</v>
      </c>
      <c r="K607" s="192" t="s">
        <v>354</v>
      </c>
    </row>
    <row r="608" spans="3:11" x14ac:dyDescent="0.25">
      <c r="C608" s="192" t="s">
        <v>2654</v>
      </c>
      <c r="D608" s="192" t="s">
        <v>2736</v>
      </c>
      <c r="E608" s="192" t="s">
        <v>2745</v>
      </c>
      <c r="F608" s="192" t="str">
        <f>VLOOKUP(Table10[[#This Row],[Nom du paiement]],[3]dddd!$B:$D,3,0)</f>
        <v>Non</v>
      </c>
      <c r="G608" s="327" t="s">
        <v>2764</v>
      </c>
      <c r="I608" s="192" t="s">
        <v>724</v>
      </c>
      <c r="J608" s="235">
        <v>6790349</v>
      </c>
      <c r="K608" s="192" t="s">
        <v>354</v>
      </c>
    </row>
    <row r="609" spans="3:11" x14ac:dyDescent="0.25">
      <c r="C609" s="192" t="s">
        <v>2449</v>
      </c>
      <c r="D609" s="192" t="s">
        <v>2736</v>
      </c>
      <c r="E609" s="192" t="s">
        <v>2754</v>
      </c>
      <c r="F609" s="192" t="str">
        <f>VLOOKUP(Table10[[#This Row],[Nom du paiement]],[3]dddd!$B:$D,3,0)</f>
        <v>Non</v>
      </c>
      <c r="G609" s="327" t="s">
        <v>2764</v>
      </c>
      <c r="I609" s="192" t="s">
        <v>724</v>
      </c>
      <c r="J609" s="235">
        <v>6740802</v>
      </c>
      <c r="K609" s="192" t="s">
        <v>354</v>
      </c>
    </row>
    <row r="610" spans="3:11" x14ac:dyDescent="0.25">
      <c r="C610" s="192" t="s">
        <v>2405</v>
      </c>
      <c r="D610" s="192" t="s">
        <v>2737</v>
      </c>
      <c r="E610" s="192" t="s">
        <v>2691</v>
      </c>
      <c r="F610" s="192" t="str">
        <f>VLOOKUP(Table10[[#This Row],[Nom du paiement]],[3]dddd!$B:$D,3,0)</f>
        <v>Oui</v>
      </c>
      <c r="G610" s="327" t="s">
        <v>2764</v>
      </c>
      <c r="I610" s="192" t="s">
        <v>724</v>
      </c>
      <c r="J610" s="235">
        <v>6723251</v>
      </c>
      <c r="K610" s="192" t="s">
        <v>354</v>
      </c>
    </row>
    <row r="611" spans="3:11" x14ac:dyDescent="0.25">
      <c r="C611" s="192" t="s">
        <v>2635</v>
      </c>
      <c r="D611" s="192" t="s">
        <v>2736</v>
      </c>
      <c r="E611" s="192" t="s">
        <v>2725</v>
      </c>
      <c r="F611" s="192" t="str">
        <f>VLOOKUP(Table10[[#This Row],[Nom du paiement]],[3]dddd!$B:$D,3,0)</f>
        <v>Non</v>
      </c>
      <c r="G611" s="327" t="s">
        <v>2764</v>
      </c>
      <c r="I611" s="192" t="s">
        <v>724</v>
      </c>
      <c r="J611" s="235">
        <v>6704342</v>
      </c>
      <c r="K611" s="192" t="s">
        <v>354</v>
      </c>
    </row>
    <row r="612" spans="3:11" x14ac:dyDescent="0.25">
      <c r="C612" s="192" t="s">
        <v>2652</v>
      </c>
      <c r="D612" s="192" t="s">
        <v>2736</v>
      </c>
      <c r="E612" s="192" t="s">
        <v>2724</v>
      </c>
      <c r="F612" s="192" t="str">
        <f>VLOOKUP(Table10[[#This Row],[Nom du paiement]],[3]dddd!$B:$D,3,0)</f>
        <v>Non</v>
      </c>
      <c r="G612" s="327" t="s">
        <v>2764</v>
      </c>
      <c r="I612" s="192" t="s">
        <v>724</v>
      </c>
      <c r="J612" s="235">
        <v>6637122</v>
      </c>
      <c r="K612" s="192" t="s">
        <v>354</v>
      </c>
    </row>
    <row r="613" spans="3:11" x14ac:dyDescent="0.25">
      <c r="C613" s="192" t="s">
        <v>2350</v>
      </c>
      <c r="D613" s="192" t="s">
        <v>2740</v>
      </c>
      <c r="E613" s="192" t="s">
        <v>2755</v>
      </c>
      <c r="F613" s="192" t="str">
        <f>VLOOKUP(Table10[[#This Row],[Nom du paiement]],[3]dddd!$B:$D,3,0)</f>
        <v>Non</v>
      </c>
      <c r="G613" s="327" t="s">
        <v>2763</v>
      </c>
      <c r="I613" s="192" t="s">
        <v>724</v>
      </c>
      <c r="J613" s="235">
        <v>6537500</v>
      </c>
      <c r="K613" s="192" t="s">
        <v>354</v>
      </c>
    </row>
    <row r="614" spans="3:11" x14ac:dyDescent="0.25">
      <c r="C614" s="192" t="s">
        <v>2642</v>
      </c>
      <c r="D614" s="192" t="s">
        <v>2736</v>
      </c>
      <c r="E614" s="192" t="s">
        <v>2730</v>
      </c>
      <c r="F614" s="192" t="str">
        <f>VLOOKUP(Table10[[#This Row],[Nom du paiement]],[3]dddd!$B:$D,3,0)</f>
        <v>Non</v>
      </c>
      <c r="G614" s="327" t="s">
        <v>2764</v>
      </c>
      <c r="I614" s="192" t="s">
        <v>724</v>
      </c>
      <c r="J614" s="235">
        <v>6513792</v>
      </c>
      <c r="K614" s="192" t="s">
        <v>354</v>
      </c>
    </row>
    <row r="615" spans="3:11" x14ac:dyDescent="0.25">
      <c r="C615" s="192" t="s">
        <v>2642</v>
      </c>
      <c r="D615" s="192" t="s">
        <v>2736</v>
      </c>
      <c r="E615" s="192" t="s">
        <v>2753</v>
      </c>
      <c r="F615" s="192" t="str">
        <f>VLOOKUP(Table10[[#This Row],[Nom du paiement]],[3]dddd!$B:$D,3,0)</f>
        <v>Non</v>
      </c>
      <c r="G615" s="327" t="s">
        <v>2764</v>
      </c>
      <c r="I615" s="192" t="s">
        <v>724</v>
      </c>
      <c r="J615" s="235">
        <v>6478409</v>
      </c>
      <c r="K615" s="192" t="s">
        <v>354</v>
      </c>
    </row>
    <row r="616" spans="3:11" x14ac:dyDescent="0.25">
      <c r="C616" s="192" t="s">
        <v>2415</v>
      </c>
      <c r="D616" s="192" t="s">
        <v>2737</v>
      </c>
      <c r="E616" s="192" t="s">
        <v>2746</v>
      </c>
      <c r="F616" s="192" t="str">
        <f>VLOOKUP(Table10[[#This Row],[Nom du paiement]],[3]dddd!$B:$D,3,0)</f>
        <v>Oui</v>
      </c>
      <c r="G616" s="327" t="s">
        <v>2764</v>
      </c>
      <c r="I616" s="192" t="s">
        <v>724</v>
      </c>
      <c r="J616" s="235">
        <v>6339777</v>
      </c>
      <c r="K616" s="192" t="s">
        <v>354</v>
      </c>
    </row>
    <row r="617" spans="3:11" x14ac:dyDescent="0.25">
      <c r="C617" s="192" t="s">
        <v>2650</v>
      </c>
      <c r="D617" s="192" t="s">
        <v>2736</v>
      </c>
      <c r="E617" s="192" t="s">
        <v>2750</v>
      </c>
      <c r="F617" s="192" t="str">
        <f>VLOOKUP(Table10[[#This Row],[Nom du paiement]],[3]dddd!$B:$D,3,0)</f>
        <v>Non</v>
      </c>
      <c r="G617" s="327" t="s">
        <v>2764</v>
      </c>
      <c r="I617" s="192" t="s">
        <v>724</v>
      </c>
      <c r="J617" s="235">
        <v>6335043</v>
      </c>
      <c r="K617" s="192" t="s">
        <v>354</v>
      </c>
    </row>
    <row r="618" spans="3:11" x14ac:dyDescent="0.25">
      <c r="C618" s="192" t="s">
        <v>2356</v>
      </c>
      <c r="D618" s="192" t="s">
        <v>2737</v>
      </c>
      <c r="E618" s="192" t="s">
        <v>2748</v>
      </c>
      <c r="F618" s="192" t="str">
        <f>VLOOKUP(Table10[[#This Row],[Nom du paiement]],[3]dddd!$B:$D,3,0)</f>
        <v>Oui</v>
      </c>
      <c r="G618" s="327" t="s">
        <v>2764</v>
      </c>
      <c r="I618" s="192" t="s">
        <v>724</v>
      </c>
      <c r="J618" s="235">
        <v>6274275</v>
      </c>
      <c r="K618" s="192" t="s">
        <v>354</v>
      </c>
    </row>
    <row r="619" spans="3:11" x14ac:dyDescent="0.25">
      <c r="C619" s="192" t="s">
        <v>2631</v>
      </c>
      <c r="D619" s="192" t="s">
        <v>2736</v>
      </c>
      <c r="E619" s="192" t="s">
        <v>2701</v>
      </c>
      <c r="F619" s="192" t="str">
        <f>VLOOKUP(Table10[[#This Row],[Nom du paiement]],[3]dddd!$B:$D,3,0)</f>
        <v>Non</v>
      </c>
      <c r="G619" s="327" t="s">
        <v>2764</v>
      </c>
      <c r="I619" s="192" t="s">
        <v>724</v>
      </c>
      <c r="J619" s="235">
        <v>6263727</v>
      </c>
      <c r="K619" s="192" t="s">
        <v>354</v>
      </c>
    </row>
    <row r="620" spans="3:11" x14ac:dyDescent="0.25">
      <c r="C620" s="192" t="s">
        <v>2516</v>
      </c>
      <c r="D620" s="192" t="s">
        <v>2735</v>
      </c>
      <c r="E620" s="192" t="s">
        <v>2690</v>
      </c>
      <c r="F620" s="192" t="str">
        <f>VLOOKUP(Table10[[#This Row],[Nom du paiement]],[3]dddd!$B:$D,3,0)</f>
        <v>Non</v>
      </c>
      <c r="G620" s="327" t="s">
        <v>2764</v>
      </c>
      <c r="I620" s="192" t="s">
        <v>724</v>
      </c>
      <c r="J620" s="235">
        <v>6197002</v>
      </c>
      <c r="K620" s="192" t="s">
        <v>354</v>
      </c>
    </row>
    <row r="621" spans="3:11" x14ac:dyDescent="0.25">
      <c r="C621" s="192" t="s">
        <v>2556</v>
      </c>
      <c r="D621" s="192" t="s">
        <v>2736</v>
      </c>
      <c r="E621" s="192" t="s">
        <v>2753</v>
      </c>
      <c r="F621" s="192" t="str">
        <f>VLOOKUP(Table10[[#This Row],[Nom du paiement]],[3]dddd!$B:$D,3,0)</f>
        <v>Non</v>
      </c>
      <c r="G621" s="327" t="s">
        <v>2764</v>
      </c>
      <c r="I621" s="192" t="s">
        <v>724</v>
      </c>
      <c r="J621" s="235">
        <v>6116954</v>
      </c>
      <c r="K621" s="192" t="s">
        <v>354</v>
      </c>
    </row>
    <row r="622" spans="3:11" x14ac:dyDescent="0.25">
      <c r="C622" s="192" t="s">
        <v>2556</v>
      </c>
      <c r="D622" s="192" t="s">
        <v>2736</v>
      </c>
      <c r="E622" s="192" t="s">
        <v>2753</v>
      </c>
      <c r="F622" s="192" t="str">
        <f>VLOOKUP(Table10[[#This Row],[Nom du paiement]],[3]dddd!$B:$D,3,0)</f>
        <v>Non</v>
      </c>
      <c r="G622" s="327" t="s">
        <v>2764</v>
      </c>
      <c r="I622" s="192" t="s">
        <v>724</v>
      </c>
      <c r="J622" s="235">
        <v>6116954</v>
      </c>
      <c r="K622" s="192" t="s">
        <v>354</v>
      </c>
    </row>
    <row r="623" spans="3:11" x14ac:dyDescent="0.25">
      <c r="C623" s="192" t="s">
        <v>2433</v>
      </c>
      <c r="D623" s="192" t="s">
        <v>2737</v>
      </c>
      <c r="E623" s="192" t="s">
        <v>2746</v>
      </c>
      <c r="F623" s="192" t="str">
        <f>VLOOKUP(Table10[[#This Row],[Nom du paiement]],[3]dddd!$B:$D,3,0)</f>
        <v>Oui</v>
      </c>
      <c r="G623" s="327" t="s">
        <v>2764</v>
      </c>
      <c r="I623" s="192" t="s">
        <v>724</v>
      </c>
      <c r="J623" s="235">
        <v>6107244</v>
      </c>
      <c r="K623" s="192" t="s">
        <v>354</v>
      </c>
    </row>
    <row r="624" spans="3:11" ht="15" x14ac:dyDescent="0.25">
      <c r="C624" s="192" t="s">
        <v>2348</v>
      </c>
      <c r="D624" s="192" t="s">
        <v>2736</v>
      </c>
      <c r="E624" s="192" t="s">
        <v>2730</v>
      </c>
      <c r="F624" s="192" t="str">
        <f>VLOOKUP(Table10[[#This Row],[Nom du paiement]],[3]dddd!$B:$D,3,0)</f>
        <v>Non</v>
      </c>
      <c r="G624" s="327" t="s">
        <v>2763</v>
      </c>
      <c r="H624" s="337" t="s">
        <v>2780</v>
      </c>
      <c r="I624" s="192" t="s">
        <v>724</v>
      </c>
      <c r="J624" s="235">
        <v>6081180</v>
      </c>
      <c r="K624" s="192" t="s">
        <v>354</v>
      </c>
    </row>
    <row r="625" spans="3:11" x14ac:dyDescent="0.25">
      <c r="C625" s="192" t="s">
        <v>2627</v>
      </c>
      <c r="D625" s="192" t="s">
        <v>2736</v>
      </c>
      <c r="E625" s="192" t="s">
        <v>2730</v>
      </c>
      <c r="F625" s="192" t="str">
        <f>VLOOKUP(Table10[[#This Row],[Nom du paiement]],[3]dddd!$B:$D,3,0)</f>
        <v>Non</v>
      </c>
      <c r="G625" s="327" t="s">
        <v>2764</v>
      </c>
      <c r="I625" s="192" t="s">
        <v>724</v>
      </c>
      <c r="J625" s="235">
        <v>6043500</v>
      </c>
      <c r="K625" s="192" t="s">
        <v>354</v>
      </c>
    </row>
    <row r="626" spans="3:11" x14ac:dyDescent="0.25">
      <c r="C626" s="192" t="s">
        <v>2366</v>
      </c>
      <c r="D626" s="192" t="s">
        <v>2736</v>
      </c>
      <c r="E626" s="192" t="s">
        <v>2751</v>
      </c>
      <c r="F626" s="192" t="str">
        <f>VLOOKUP(Table10[[#This Row],[Nom du paiement]],[3]dddd!$B:$D,3,0)</f>
        <v>Oui</v>
      </c>
      <c r="G626" s="327" t="s">
        <v>2764</v>
      </c>
      <c r="I626" s="192" t="s">
        <v>724</v>
      </c>
      <c r="J626" s="235">
        <v>6030000</v>
      </c>
      <c r="K626" s="192" t="s">
        <v>354</v>
      </c>
    </row>
    <row r="627" spans="3:11" x14ac:dyDescent="0.25">
      <c r="C627" s="192" t="s">
        <v>2426</v>
      </c>
      <c r="D627" s="192" t="s">
        <v>2737</v>
      </c>
      <c r="E627" s="192" t="s">
        <v>2748</v>
      </c>
      <c r="F627" s="192" t="str">
        <f>VLOOKUP(Table10[[#This Row],[Nom du paiement]],[3]dddd!$B:$D,3,0)</f>
        <v>Oui</v>
      </c>
      <c r="G627" s="327" t="s">
        <v>2764</v>
      </c>
      <c r="I627" s="192" t="s">
        <v>724</v>
      </c>
      <c r="J627" s="235">
        <v>6020200</v>
      </c>
      <c r="K627" s="192" t="s">
        <v>354</v>
      </c>
    </row>
    <row r="628" spans="3:11" x14ac:dyDescent="0.25">
      <c r="C628" s="192" t="s">
        <v>2442</v>
      </c>
      <c r="D628" s="192" t="s">
        <v>2736</v>
      </c>
      <c r="E628" s="192" t="s">
        <v>2751</v>
      </c>
      <c r="F628" s="192" t="str">
        <f>VLOOKUP(Table10[[#This Row],[Nom du paiement]],[3]dddd!$B:$D,3,0)</f>
        <v>Oui</v>
      </c>
      <c r="G628" s="327" t="s">
        <v>2764</v>
      </c>
      <c r="I628" s="192" t="s">
        <v>724</v>
      </c>
      <c r="J628" s="235">
        <v>6000000</v>
      </c>
      <c r="K628" s="192" t="s">
        <v>354</v>
      </c>
    </row>
    <row r="629" spans="3:11" x14ac:dyDescent="0.25">
      <c r="C629" s="192" t="s">
        <v>2355</v>
      </c>
      <c r="D629" s="192" t="s">
        <v>2737</v>
      </c>
      <c r="E629" s="192" t="s">
        <v>2709</v>
      </c>
      <c r="F629" s="192" t="str">
        <f>VLOOKUP(Table10[[#This Row],[Nom du paiement]],[3]dddd!$B:$D,3,0)</f>
        <v>Oui</v>
      </c>
      <c r="G629" s="327" t="s">
        <v>2764</v>
      </c>
      <c r="I629" s="192" t="s">
        <v>724</v>
      </c>
      <c r="J629" s="235">
        <v>6000000</v>
      </c>
      <c r="K629" s="192" t="s">
        <v>354</v>
      </c>
    </row>
    <row r="630" spans="3:11" x14ac:dyDescent="0.25">
      <c r="C630" s="192" t="s">
        <v>2387</v>
      </c>
      <c r="D630" s="192" t="s">
        <v>2737</v>
      </c>
      <c r="E630" s="192" t="s">
        <v>2709</v>
      </c>
      <c r="F630" s="192" t="str">
        <f>VLOOKUP(Table10[[#This Row],[Nom du paiement]],[3]dddd!$B:$D,3,0)</f>
        <v>Oui</v>
      </c>
      <c r="G630" s="327" t="s">
        <v>2764</v>
      </c>
      <c r="I630" s="192" t="s">
        <v>724</v>
      </c>
      <c r="J630" s="235">
        <v>6000000</v>
      </c>
      <c r="K630" s="192" t="s">
        <v>354</v>
      </c>
    </row>
    <row r="631" spans="3:11" x14ac:dyDescent="0.25">
      <c r="C631" s="192" t="s">
        <v>2403</v>
      </c>
      <c r="D631" s="192" t="s">
        <v>2737</v>
      </c>
      <c r="E631" s="192" t="s">
        <v>2709</v>
      </c>
      <c r="F631" s="192" t="str">
        <f>VLOOKUP(Table10[[#This Row],[Nom du paiement]],[3]dddd!$B:$D,3,0)</f>
        <v>Oui</v>
      </c>
      <c r="G631" s="327" t="s">
        <v>2764</v>
      </c>
      <c r="I631" s="192" t="s">
        <v>724</v>
      </c>
      <c r="J631" s="235">
        <v>6000000</v>
      </c>
      <c r="K631" s="192" t="s">
        <v>354</v>
      </c>
    </row>
    <row r="632" spans="3:11" x14ac:dyDescent="0.25">
      <c r="C632" s="192" t="s">
        <v>2420</v>
      </c>
      <c r="D632" s="192" t="s">
        <v>2737</v>
      </c>
      <c r="E632" s="192" t="s">
        <v>2709</v>
      </c>
      <c r="F632" s="192" t="str">
        <f>VLOOKUP(Table10[[#This Row],[Nom du paiement]],[3]dddd!$B:$D,3,0)</f>
        <v>Oui</v>
      </c>
      <c r="G632" s="327" t="s">
        <v>2764</v>
      </c>
      <c r="I632" s="192" t="s">
        <v>724</v>
      </c>
      <c r="J632" s="235">
        <v>6000000</v>
      </c>
      <c r="K632" s="192" t="s">
        <v>354</v>
      </c>
    </row>
    <row r="633" spans="3:11" x14ac:dyDescent="0.25">
      <c r="C633" s="192" t="s">
        <v>2489</v>
      </c>
      <c r="D633" s="192" t="s">
        <v>2737</v>
      </c>
      <c r="E633" s="192" t="s">
        <v>2709</v>
      </c>
      <c r="F633" s="192" t="str">
        <f>VLOOKUP(Table10[[#This Row],[Nom du paiement]],[3]dddd!$B:$D,3,0)</f>
        <v>Oui</v>
      </c>
      <c r="G633" s="327" t="s">
        <v>2764</v>
      </c>
      <c r="I633" s="192" t="s">
        <v>724</v>
      </c>
      <c r="J633" s="235">
        <v>6000000</v>
      </c>
      <c r="K633" s="192" t="s">
        <v>354</v>
      </c>
    </row>
    <row r="634" spans="3:11" x14ac:dyDescent="0.25">
      <c r="C634" s="192" t="s">
        <v>2514</v>
      </c>
      <c r="D634" s="192" t="s">
        <v>2737</v>
      </c>
      <c r="E634" s="192" t="s">
        <v>2709</v>
      </c>
      <c r="F634" s="192" t="str">
        <f>VLOOKUP(Table10[[#This Row],[Nom du paiement]],[3]dddd!$B:$D,3,0)</f>
        <v>Oui</v>
      </c>
      <c r="G634" s="327" t="s">
        <v>2764</v>
      </c>
      <c r="I634" s="192" t="s">
        <v>724</v>
      </c>
      <c r="J634" s="235">
        <v>6000000</v>
      </c>
      <c r="K634" s="192" t="s">
        <v>354</v>
      </c>
    </row>
    <row r="635" spans="3:11" x14ac:dyDescent="0.25">
      <c r="C635" s="192" t="s">
        <v>2518</v>
      </c>
      <c r="D635" s="192" t="s">
        <v>2737</v>
      </c>
      <c r="E635" s="192" t="s">
        <v>2709</v>
      </c>
      <c r="F635" s="192" t="str">
        <f>VLOOKUP(Table10[[#This Row],[Nom du paiement]],[3]dddd!$B:$D,3,0)</f>
        <v>Oui</v>
      </c>
      <c r="G635" s="327" t="s">
        <v>2764</v>
      </c>
      <c r="I635" s="192" t="s">
        <v>724</v>
      </c>
      <c r="J635" s="235">
        <v>6000000</v>
      </c>
      <c r="K635" s="192" t="s">
        <v>354</v>
      </c>
    </row>
    <row r="636" spans="3:11" x14ac:dyDescent="0.25">
      <c r="C636" s="192" t="s">
        <v>2520</v>
      </c>
      <c r="D636" s="192" t="s">
        <v>2737</v>
      </c>
      <c r="E636" s="192" t="s">
        <v>2709</v>
      </c>
      <c r="F636" s="192" t="str">
        <f>VLOOKUP(Table10[[#This Row],[Nom du paiement]],[3]dddd!$B:$D,3,0)</f>
        <v>Oui</v>
      </c>
      <c r="G636" s="327" t="s">
        <v>2764</v>
      </c>
      <c r="I636" s="192" t="s">
        <v>724</v>
      </c>
      <c r="J636" s="235">
        <v>6000000</v>
      </c>
      <c r="K636" s="192" t="s">
        <v>354</v>
      </c>
    </row>
    <row r="637" spans="3:11" x14ac:dyDescent="0.25">
      <c r="C637" s="192" t="s">
        <v>2529</v>
      </c>
      <c r="D637" s="192" t="s">
        <v>2737</v>
      </c>
      <c r="E637" s="192" t="s">
        <v>2709</v>
      </c>
      <c r="F637" s="192" t="str">
        <f>VLOOKUP(Table10[[#This Row],[Nom du paiement]],[3]dddd!$B:$D,3,0)</f>
        <v>Oui</v>
      </c>
      <c r="G637" s="327" t="s">
        <v>2764</v>
      </c>
      <c r="I637" s="192" t="s">
        <v>724</v>
      </c>
      <c r="J637" s="235">
        <v>6000000</v>
      </c>
      <c r="K637" s="192" t="s">
        <v>354</v>
      </c>
    </row>
    <row r="638" spans="3:11" x14ac:dyDescent="0.25">
      <c r="C638" s="192" t="s">
        <v>2543</v>
      </c>
      <c r="D638" s="192" t="s">
        <v>2737</v>
      </c>
      <c r="E638" s="192" t="s">
        <v>2709</v>
      </c>
      <c r="F638" s="192" t="str">
        <f>VLOOKUP(Table10[[#This Row],[Nom du paiement]],[3]dddd!$B:$D,3,0)</f>
        <v>Oui</v>
      </c>
      <c r="G638" s="327" t="s">
        <v>2764</v>
      </c>
      <c r="I638" s="192" t="s">
        <v>724</v>
      </c>
      <c r="J638" s="235">
        <v>6000000</v>
      </c>
      <c r="K638" s="192" t="s">
        <v>354</v>
      </c>
    </row>
    <row r="639" spans="3:11" x14ac:dyDescent="0.25">
      <c r="C639" s="192" t="s">
        <v>2553</v>
      </c>
      <c r="D639" s="192" t="s">
        <v>2737</v>
      </c>
      <c r="E639" s="192" t="s">
        <v>2709</v>
      </c>
      <c r="F639" s="192" t="str">
        <f>VLOOKUP(Table10[[#This Row],[Nom du paiement]],[3]dddd!$B:$D,3,0)</f>
        <v>Oui</v>
      </c>
      <c r="G639" s="327" t="s">
        <v>2764</v>
      </c>
      <c r="I639" s="192" t="s">
        <v>724</v>
      </c>
      <c r="J639" s="235">
        <v>6000000</v>
      </c>
      <c r="K639" s="192" t="s">
        <v>354</v>
      </c>
    </row>
    <row r="640" spans="3:11" x14ac:dyDescent="0.25">
      <c r="C640" s="192" t="s">
        <v>2461</v>
      </c>
      <c r="D640" s="192" t="s">
        <v>2737</v>
      </c>
      <c r="E640" s="192" t="s">
        <v>2748</v>
      </c>
      <c r="F640" s="192" t="str">
        <f>VLOOKUP(Table10[[#This Row],[Nom du paiement]],[3]dddd!$B:$D,3,0)</f>
        <v>Oui</v>
      </c>
      <c r="G640" s="327" t="s">
        <v>2764</v>
      </c>
      <c r="I640" s="192" t="s">
        <v>724</v>
      </c>
      <c r="J640" s="235">
        <v>5999986</v>
      </c>
      <c r="K640" s="192" t="s">
        <v>354</v>
      </c>
    </row>
    <row r="641" spans="3:11" x14ac:dyDescent="0.25">
      <c r="C641" s="192" t="s">
        <v>2427</v>
      </c>
      <c r="D641" s="192" t="s">
        <v>2737</v>
      </c>
      <c r="E641" s="192" t="s">
        <v>2748</v>
      </c>
      <c r="F641" s="192" t="str">
        <f>VLOOKUP(Table10[[#This Row],[Nom du paiement]],[3]dddd!$B:$D,3,0)</f>
        <v>Oui</v>
      </c>
      <c r="G641" s="327" t="s">
        <v>2764</v>
      </c>
      <c r="I641" s="192" t="s">
        <v>724</v>
      </c>
      <c r="J641" s="235">
        <v>5961253</v>
      </c>
      <c r="K641" s="192" t="s">
        <v>354</v>
      </c>
    </row>
    <row r="642" spans="3:11" x14ac:dyDescent="0.25">
      <c r="C642" s="192" t="s">
        <v>2468</v>
      </c>
      <c r="D642" s="192" t="s">
        <v>2736</v>
      </c>
      <c r="E642" s="192" t="s">
        <v>2729</v>
      </c>
      <c r="F642" s="192" t="str">
        <f>VLOOKUP(Table10[[#This Row],[Nom du paiement]],[3]dddd!$B:$D,3,0)</f>
        <v>Non</v>
      </c>
      <c r="G642" s="327" t="s">
        <v>2764</v>
      </c>
      <c r="I642" s="192" t="s">
        <v>724</v>
      </c>
      <c r="J642" s="235">
        <v>5943433</v>
      </c>
      <c r="K642" s="192" t="s">
        <v>354</v>
      </c>
    </row>
    <row r="643" spans="3:11" ht="15.75" x14ac:dyDescent="0.3">
      <c r="C643" s="192" t="s">
        <v>2351</v>
      </c>
      <c r="D643" s="192" t="s">
        <v>2736</v>
      </c>
      <c r="E643" s="192" t="s">
        <v>2724</v>
      </c>
      <c r="F643" s="192" t="str">
        <f>VLOOKUP(Table10[[#This Row],[Nom du paiement]],[3]dddd!$B:$D,3,0)</f>
        <v>Non</v>
      </c>
      <c r="G643" s="327" t="s">
        <v>2763</v>
      </c>
      <c r="H643" s="336" t="s">
        <v>2765</v>
      </c>
      <c r="I643" s="192" t="s">
        <v>724</v>
      </c>
      <c r="J643" s="235">
        <v>5932044</v>
      </c>
      <c r="K643" s="192" t="s">
        <v>354</v>
      </c>
    </row>
    <row r="644" spans="3:11" x14ac:dyDescent="0.25">
      <c r="C644" s="192" t="s">
        <v>2431</v>
      </c>
      <c r="D644" s="192" t="s">
        <v>2736</v>
      </c>
      <c r="E644" s="192" t="s">
        <v>2728</v>
      </c>
      <c r="F644" s="192" t="str">
        <f>VLOOKUP(Table10[[#This Row],[Nom du paiement]],[3]dddd!$B:$D,3,0)</f>
        <v>Non</v>
      </c>
      <c r="G644" s="327" t="s">
        <v>2764</v>
      </c>
      <c r="I644" s="192" t="s">
        <v>724</v>
      </c>
      <c r="J644" s="235">
        <v>5915475</v>
      </c>
      <c r="K644" s="192" t="s">
        <v>354</v>
      </c>
    </row>
    <row r="645" spans="3:11" ht="15.75" x14ac:dyDescent="0.3">
      <c r="C645" s="192" t="s">
        <v>2346</v>
      </c>
      <c r="D645" s="192" t="s">
        <v>2743</v>
      </c>
      <c r="E645" s="192" t="s">
        <v>2733</v>
      </c>
      <c r="F645" s="192" t="str">
        <f>VLOOKUP(Table10[[#This Row],[Nom du paiement]],[3]dddd!$B:$D,3,0)</f>
        <v>Oui</v>
      </c>
      <c r="G645" s="327" t="s">
        <v>2763</v>
      </c>
      <c r="H645" s="336" t="s">
        <v>2766</v>
      </c>
      <c r="I645" s="192" t="s">
        <v>724</v>
      </c>
      <c r="J645" s="235">
        <v>5799216</v>
      </c>
      <c r="K645" s="192" t="s">
        <v>354</v>
      </c>
    </row>
    <row r="646" spans="3:11" x14ac:dyDescent="0.25">
      <c r="C646" s="192" t="s">
        <v>2445</v>
      </c>
      <c r="D646" s="192" t="s">
        <v>2736</v>
      </c>
      <c r="E646" s="192" t="s">
        <v>2724</v>
      </c>
      <c r="F646" s="192" t="str">
        <f>VLOOKUP(Table10[[#This Row],[Nom du paiement]],[3]dddd!$B:$D,3,0)</f>
        <v>Non</v>
      </c>
      <c r="G646" s="327" t="s">
        <v>2764</v>
      </c>
      <c r="I646" s="192" t="s">
        <v>724</v>
      </c>
      <c r="J646" s="235">
        <v>5737444</v>
      </c>
      <c r="K646" s="192" t="s">
        <v>354</v>
      </c>
    </row>
    <row r="647" spans="3:11" x14ac:dyDescent="0.25">
      <c r="C647" s="192" t="s">
        <v>2407</v>
      </c>
      <c r="D647" s="192" t="s">
        <v>2737</v>
      </c>
      <c r="E647" s="192" t="s">
        <v>2704</v>
      </c>
      <c r="F647" s="192" t="str">
        <f>VLOOKUP(Table10[[#This Row],[Nom du paiement]],[3]dddd!$B:$D,3,0)</f>
        <v>Oui</v>
      </c>
      <c r="G647" s="327" t="s">
        <v>2764</v>
      </c>
      <c r="I647" s="192" t="s">
        <v>724</v>
      </c>
      <c r="J647" s="235">
        <v>5698870</v>
      </c>
      <c r="K647" s="192" t="s">
        <v>354</v>
      </c>
    </row>
    <row r="648" spans="3:11" x14ac:dyDescent="0.25">
      <c r="C648" s="192" t="s">
        <v>2456</v>
      </c>
      <c r="D648" s="192" t="s">
        <v>2736</v>
      </c>
      <c r="E648" s="192" t="s">
        <v>2756</v>
      </c>
      <c r="F648" s="326" t="s">
        <v>70</v>
      </c>
      <c r="G648" s="327" t="s">
        <v>2764</v>
      </c>
      <c r="I648" s="192" t="s">
        <v>724</v>
      </c>
      <c r="J648" s="235">
        <v>5660000</v>
      </c>
      <c r="K648" s="192" t="s">
        <v>354</v>
      </c>
    </row>
    <row r="649" spans="3:11" x14ac:dyDescent="0.25">
      <c r="C649" s="192" t="s">
        <v>2640</v>
      </c>
      <c r="D649" s="192" t="s">
        <v>2736</v>
      </c>
      <c r="E649" s="192" t="s">
        <v>2697</v>
      </c>
      <c r="F649" s="192" t="str">
        <f>VLOOKUP(Table10[[#This Row],[Nom du paiement]],[3]dddd!$B:$D,3,0)</f>
        <v>Non</v>
      </c>
      <c r="G649" s="327" t="s">
        <v>2764</v>
      </c>
      <c r="I649" s="192" t="s">
        <v>724</v>
      </c>
      <c r="J649" s="235">
        <v>5576707</v>
      </c>
      <c r="K649" s="192" t="s">
        <v>354</v>
      </c>
    </row>
    <row r="650" spans="3:11" x14ac:dyDescent="0.25">
      <c r="C650" s="192" t="s">
        <v>2481</v>
      </c>
      <c r="D650" s="192" t="s">
        <v>2736</v>
      </c>
      <c r="E650" s="192" t="s">
        <v>2724</v>
      </c>
      <c r="F650" s="192" t="str">
        <f>VLOOKUP(Table10[[#This Row],[Nom du paiement]],[3]dddd!$B:$D,3,0)</f>
        <v>Non</v>
      </c>
      <c r="G650" s="327" t="s">
        <v>2764</v>
      </c>
      <c r="I650" s="192" t="s">
        <v>724</v>
      </c>
      <c r="J650" s="235">
        <v>5487500</v>
      </c>
      <c r="K650" s="192" t="s">
        <v>354</v>
      </c>
    </row>
    <row r="651" spans="3:11" ht="15" x14ac:dyDescent="0.25">
      <c r="C651" s="192" t="s">
        <v>2348</v>
      </c>
      <c r="D651" s="192" t="s">
        <v>2739</v>
      </c>
      <c r="E651" s="192" t="s">
        <v>2749</v>
      </c>
      <c r="F651" s="192" t="str">
        <f>VLOOKUP(Table10[[#This Row],[Nom du paiement]],[3]dddd!$B:$D,3,0)</f>
        <v>Non</v>
      </c>
      <c r="G651" s="327" t="s">
        <v>2763</v>
      </c>
      <c r="H651" s="337" t="s">
        <v>2780</v>
      </c>
      <c r="I651" s="192" t="s">
        <v>724</v>
      </c>
      <c r="J651" s="235">
        <v>5463875</v>
      </c>
      <c r="K651" s="192" t="s">
        <v>354</v>
      </c>
    </row>
    <row r="652" spans="3:11" x14ac:dyDescent="0.25">
      <c r="C652" s="192" t="s">
        <v>2629</v>
      </c>
      <c r="D652" s="192" t="s">
        <v>2736</v>
      </c>
      <c r="E652" s="192" t="s">
        <v>2729</v>
      </c>
      <c r="F652" s="192" t="str">
        <f>VLOOKUP(Table10[[#This Row],[Nom du paiement]],[3]dddd!$B:$D,3,0)</f>
        <v>Non</v>
      </c>
      <c r="G652" s="327" t="s">
        <v>2764</v>
      </c>
      <c r="I652" s="192" t="s">
        <v>724</v>
      </c>
      <c r="J652" s="235">
        <v>5436040</v>
      </c>
      <c r="K652" s="192" t="s">
        <v>354</v>
      </c>
    </row>
    <row r="653" spans="3:11" x14ac:dyDescent="0.25">
      <c r="C653" s="192" t="s">
        <v>2626</v>
      </c>
      <c r="D653" s="192" t="s">
        <v>2736</v>
      </c>
      <c r="E653" s="192" t="s">
        <v>2744</v>
      </c>
      <c r="F653" s="192" t="str">
        <f>VLOOKUP(Table10[[#This Row],[Nom du paiement]],[3]dddd!$B:$D,3,0)</f>
        <v>Non</v>
      </c>
      <c r="G653" s="327" t="s">
        <v>2764</v>
      </c>
      <c r="I653" s="192" t="s">
        <v>724</v>
      </c>
      <c r="J653" s="235">
        <v>5312900</v>
      </c>
      <c r="K653" s="192" t="s">
        <v>354</v>
      </c>
    </row>
    <row r="654" spans="3:11" x14ac:dyDescent="0.25">
      <c r="C654" s="192" t="s">
        <v>2456</v>
      </c>
      <c r="D654" s="192" t="s">
        <v>2736</v>
      </c>
      <c r="E654" s="192" t="s">
        <v>2724</v>
      </c>
      <c r="F654" s="192" t="str">
        <f>VLOOKUP(Table10[[#This Row],[Nom du paiement]],[3]dddd!$B:$D,3,0)</f>
        <v>Non</v>
      </c>
      <c r="G654" s="327" t="s">
        <v>2764</v>
      </c>
      <c r="I654" s="192" t="s">
        <v>724</v>
      </c>
      <c r="J654" s="235">
        <v>5282519</v>
      </c>
      <c r="K654" s="192" t="s">
        <v>354</v>
      </c>
    </row>
    <row r="655" spans="3:11" x14ac:dyDescent="0.25">
      <c r="C655" s="192" t="s">
        <v>2647</v>
      </c>
      <c r="D655" s="192" t="s">
        <v>2736</v>
      </c>
      <c r="E655" s="192" t="s">
        <v>2730</v>
      </c>
      <c r="F655" s="192" t="str">
        <f>VLOOKUP(Table10[[#This Row],[Nom du paiement]],[3]dddd!$B:$D,3,0)</f>
        <v>Non</v>
      </c>
      <c r="G655" s="327" t="s">
        <v>2764</v>
      </c>
      <c r="I655" s="192" t="s">
        <v>724</v>
      </c>
      <c r="J655" s="235">
        <v>5265683</v>
      </c>
      <c r="K655" s="192" t="s">
        <v>354</v>
      </c>
    </row>
    <row r="656" spans="3:11" x14ac:dyDescent="0.25">
      <c r="C656" s="192" t="s">
        <v>2344</v>
      </c>
      <c r="D656" s="192" t="s">
        <v>2743</v>
      </c>
      <c r="E656" s="192" t="s">
        <v>2733</v>
      </c>
      <c r="F656" s="192" t="str">
        <f>VLOOKUP(Table10[[#This Row],[Nom du paiement]],[3]dddd!$B:$D,3,0)</f>
        <v>Oui</v>
      </c>
      <c r="G656" s="327" t="s">
        <v>2763</v>
      </c>
      <c r="H656" s="335" t="s">
        <v>2772</v>
      </c>
      <c r="I656" s="192" t="s">
        <v>724</v>
      </c>
      <c r="J656" s="235">
        <v>5156770</v>
      </c>
      <c r="K656" s="192" t="s">
        <v>354</v>
      </c>
    </row>
    <row r="657" spans="3:11" x14ac:dyDescent="0.25">
      <c r="C657" s="192" t="s">
        <v>2493</v>
      </c>
      <c r="D657" s="192" t="s">
        <v>2737</v>
      </c>
      <c r="E657" s="192" t="s">
        <v>2748</v>
      </c>
      <c r="F657" s="192" t="str">
        <f>VLOOKUP(Table10[[#This Row],[Nom du paiement]],[3]dddd!$B:$D,3,0)</f>
        <v>Oui</v>
      </c>
      <c r="G657" s="327" t="s">
        <v>2764</v>
      </c>
      <c r="I657" s="192" t="s">
        <v>724</v>
      </c>
      <c r="J657" s="235">
        <v>5129177</v>
      </c>
      <c r="K657" s="192" t="s">
        <v>354</v>
      </c>
    </row>
    <row r="658" spans="3:11" x14ac:dyDescent="0.25">
      <c r="C658" s="192" t="s">
        <v>2344</v>
      </c>
      <c r="D658" s="192" t="s">
        <v>2736</v>
      </c>
      <c r="E658" s="192" t="s">
        <v>2756</v>
      </c>
      <c r="F658" s="326" t="s">
        <v>70</v>
      </c>
      <c r="G658" s="327" t="s">
        <v>2763</v>
      </c>
      <c r="H658" s="335" t="s">
        <v>2772</v>
      </c>
      <c r="I658" s="192" t="s">
        <v>724</v>
      </c>
      <c r="J658" s="235">
        <v>5122600</v>
      </c>
      <c r="K658" s="192" t="s">
        <v>354</v>
      </c>
    </row>
    <row r="659" spans="3:11" x14ac:dyDescent="0.25">
      <c r="C659" s="192" t="s">
        <v>2471</v>
      </c>
      <c r="D659" s="192" t="s">
        <v>2737</v>
      </c>
      <c r="E659" s="192" t="s">
        <v>2748</v>
      </c>
      <c r="F659" s="192" t="str">
        <f>VLOOKUP(Table10[[#This Row],[Nom du paiement]],[3]dddd!$B:$D,3,0)</f>
        <v>Oui</v>
      </c>
      <c r="G659" s="327" t="s">
        <v>2764</v>
      </c>
      <c r="I659" s="192" t="s">
        <v>724</v>
      </c>
      <c r="J659" s="235">
        <v>5082240</v>
      </c>
      <c r="K659" s="192" t="s">
        <v>354</v>
      </c>
    </row>
    <row r="660" spans="3:11" x14ac:dyDescent="0.25">
      <c r="C660" s="192" t="s">
        <v>2630</v>
      </c>
      <c r="D660" s="192" t="s">
        <v>2736</v>
      </c>
      <c r="E660" s="192" t="s">
        <v>2753</v>
      </c>
      <c r="F660" s="192" t="str">
        <f>VLOOKUP(Table10[[#This Row],[Nom du paiement]],[3]dddd!$B:$D,3,0)</f>
        <v>Non</v>
      </c>
      <c r="G660" s="327" t="s">
        <v>2764</v>
      </c>
      <c r="I660" s="192" t="s">
        <v>724</v>
      </c>
      <c r="J660" s="235">
        <v>5050500</v>
      </c>
      <c r="K660" s="192" t="s">
        <v>354</v>
      </c>
    </row>
    <row r="661" spans="3:11" x14ac:dyDescent="0.25">
      <c r="C661" s="192" t="s">
        <v>2640</v>
      </c>
      <c r="D661" s="192" t="s">
        <v>2736</v>
      </c>
      <c r="E661" s="192" t="s">
        <v>2728</v>
      </c>
      <c r="F661" s="192" t="str">
        <f>VLOOKUP(Table10[[#This Row],[Nom du paiement]],[3]dddd!$B:$D,3,0)</f>
        <v>Non</v>
      </c>
      <c r="G661" s="327" t="s">
        <v>2764</v>
      </c>
      <c r="I661" s="192" t="s">
        <v>724</v>
      </c>
      <c r="J661" s="235">
        <v>5039062</v>
      </c>
      <c r="K661" s="192" t="s">
        <v>354</v>
      </c>
    </row>
    <row r="662" spans="3:11" x14ac:dyDescent="0.25">
      <c r="C662" s="192" t="s">
        <v>2640</v>
      </c>
      <c r="D662" s="192" t="s">
        <v>2736</v>
      </c>
      <c r="E662" s="192" t="s">
        <v>2730</v>
      </c>
      <c r="F662" s="192" t="str">
        <f>VLOOKUP(Table10[[#This Row],[Nom du paiement]],[3]dddd!$B:$D,3,0)</f>
        <v>Non</v>
      </c>
      <c r="G662" s="327" t="s">
        <v>2764</v>
      </c>
      <c r="I662" s="192" t="s">
        <v>724</v>
      </c>
      <c r="J662" s="235">
        <v>5019000</v>
      </c>
      <c r="K662" s="192" t="s">
        <v>354</v>
      </c>
    </row>
    <row r="663" spans="3:11" x14ac:dyDescent="0.25">
      <c r="C663" s="192" t="s">
        <v>2341</v>
      </c>
      <c r="D663" s="192" t="s">
        <v>2736</v>
      </c>
      <c r="E663" s="192" t="s">
        <v>2730</v>
      </c>
      <c r="F663" s="192" t="str">
        <f>VLOOKUP(Table10[[#This Row],[Nom du paiement]],[3]dddd!$B:$D,3,0)</f>
        <v>Non</v>
      </c>
      <c r="G663" s="327" t="s">
        <v>2763</v>
      </c>
      <c r="H663" s="335" t="s">
        <v>2774</v>
      </c>
      <c r="I663" s="192" t="s">
        <v>724</v>
      </c>
      <c r="J663" s="235">
        <v>5012406</v>
      </c>
      <c r="K663" s="192" t="s">
        <v>354</v>
      </c>
    </row>
    <row r="664" spans="3:11" x14ac:dyDescent="0.25">
      <c r="C664" s="192" t="s">
        <v>2376</v>
      </c>
      <c r="D664" s="192" t="s">
        <v>2737</v>
      </c>
      <c r="E664" s="192" t="s">
        <v>2709</v>
      </c>
      <c r="F664" s="192" t="str">
        <f>VLOOKUP(Table10[[#This Row],[Nom du paiement]],[3]dddd!$B:$D,3,0)</f>
        <v>Oui</v>
      </c>
      <c r="G664" s="327" t="s">
        <v>2764</v>
      </c>
      <c r="I664" s="192" t="s">
        <v>724</v>
      </c>
      <c r="J664" s="235">
        <v>5000000</v>
      </c>
      <c r="K664" s="192" t="s">
        <v>354</v>
      </c>
    </row>
    <row r="665" spans="3:11" x14ac:dyDescent="0.25">
      <c r="C665" s="192" t="s">
        <v>2419</v>
      </c>
      <c r="D665" s="192" t="s">
        <v>2737</v>
      </c>
      <c r="E665" s="192" t="s">
        <v>2709</v>
      </c>
      <c r="F665" s="192" t="str">
        <f>VLOOKUP(Table10[[#This Row],[Nom du paiement]],[3]dddd!$B:$D,3,0)</f>
        <v>Oui</v>
      </c>
      <c r="G665" s="327" t="s">
        <v>2764</v>
      </c>
      <c r="I665" s="192" t="s">
        <v>724</v>
      </c>
      <c r="J665" s="235">
        <v>5000000</v>
      </c>
      <c r="K665" s="192" t="s">
        <v>354</v>
      </c>
    </row>
    <row r="666" spans="3:11" x14ac:dyDescent="0.25">
      <c r="C666" s="192" t="s">
        <v>2424</v>
      </c>
      <c r="D666" s="192" t="s">
        <v>2737</v>
      </c>
      <c r="E666" s="192" t="s">
        <v>2709</v>
      </c>
      <c r="F666" s="192" t="str">
        <f>VLOOKUP(Table10[[#This Row],[Nom du paiement]],[3]dddd!$B:$D,3,0)</f>
        <v>Oui</v>
      </c>
      <c r="G666" s="327" t="s">
        <v>2764</v>
      </c>
      <c r="I666" s="192" t="s">
        <v>724</v>
      </c>
      <c r="J666" s="235">
        <v>5000000</v>
      </c>
      <c r="K666" s="192" t="s">
        <v>354</v>
      </c>
    </row>
    <row r="667" spans="3:11" x14ac:dyDescent="0.25">
      <c r="C667" s="192" t="s">
        <v>2446</v>
      </c>
      <c r="D667" s="192" t="s">
        <v>2737</v>
      </c>
      <c r="E667" s="192" t="s">
        <v>2709</v>
      </c>
      <c r="F667" s="192" t="str">
        <f>VLOOKUP(Table10[[#This Row],[Nom du paiement]],[3]dddd!$B:$D,3,0)</f>
        <v>Oui</v>
      </c>
      <c r="G667" s="327" t="s">
        <v>2764</v>
      </c>
      <c r="I667" s="192" t="s">
        <v>724</v>
      </c>
      <c r="J667" s="235">
        <v>5000000</v>
      </c>
      <c r="K667" s="192" t="s">
        <v>354</v>
      </c>
    </row>
    <row r="668" spans="3:11" x14ac:dyDescent="0.25">
      <c r="C668" s="192" t="s">
        <v>2448</v>
      </c>
      <c r="D668" s="192" t="s">
        <v>2737</v>
      </c>
      <c r="E668" s="192" t="s">
        <v>2709</v>
      </c>
      <c r="F668" s="192" t="str">
        <f>VLOOKUP(Table10[[#This Row],[Nom du paiement]],[3]dddd!$B:$D,3,0)</f>
        <v>Oui</v>
      </c>
      <c r="G668" s="327" t="s">
        <v>2764</v>
      </c>
      <c r="I668" s="192" t="s">
        <v>724</v>
      </c>
      <c r="J668" s="235">
        <v>5000000</v>
      </c>
      <c r="K668" s="192" t="s">
        <v>354</v>
      </c>
    </row>
    <row r="669" spans="3:11" x14ac:dyDescent="0.25">
      <c r="C669" s="192" t="s">
        <v>2452</v>
      </c>
      <c r="D669" s="192" t="s">
        <v>2737</v>
      </c>
      <c r="E669" s="192" t="s">
        <v>2709</v>
      </c>
      <c r="F669" s="192" t="str">
        <f>VLOOKUP(Table10[[#This Row],[Nom du paiement]],[3]dddd!$B:$D,3,0)</f>
        <v>Oui</v>
      </c>
      <c r="G669" s="327" t="s">
        <v>2764</v>
      </c>
      <c r="I669" s="192" t="s">
        <v>724</v>
      </c>
      <c r="J669" s="235">
        <v>5000000</v>
      </c>
      <c r="K669" s="192" t="s">
        <v>354</v>
      </c>
    </row>
    <row r="670" spans="3:11" x14ac:dyDescent="0.25">
      <c r="C670" s="192" t="s">
        <v>2466</v>
      </c>
      <c r="D670" s="192" t="s">
        <v>2737</v>
      </c>
      <c r="E670" s="192" t="s">
        <v>2709</v>
      </c>
      <c r="F670" s="192" t="str">
        <f>VLOOKUP(Table10[[#This Row],[Nom du paiement]],[3]dddd!$B:$D,3,0)</f>
        <v>Oui</v>
      </c>
      <c r="G670" s="327" t="s">
        <v>2764</v>
      </c>
      <c r="I670" s="192" t="s">
        <v>724</v>
      </c>
      <c r="J670" s="235">
        <v>5000000</v>
      </c>
      <c r="K670" s="192" t="s">
        <v>354</v>
      </c>
    </row>
    <row r="671" spans="3:11" x14ac:dyDescent="0.25">
      <c r="C671" s="192" t="s">
        <v>2467</v>
      </c>
      <c r="D671" s="192" t="s">
        <v>2737</v>
      </c>
      <c r="E671" s="192" t="s">
        <v>2709</v>
      </c>
      <c r="F671" s="192" t="str">
        <f>VLOOKUP(Table10[[#This Row],[Nom du paiement]],[3]dddd!$B:$D,3,0)</f>
        <v>Oui</v>
      </c>
      <c r="G671" s="327" t="s">
        <v>2764</v>
      </c>
      <c r="I671" s="192" t="s">
        <v>724</v>
      </c>
      <c r="J671" s="235">
        <v>5000000</v>
      </c>
      <c r="K671" s="192" t="s">
        <v>354</v>
      </c>
    </row>
    <row r="672" spans="3:11" x14ac:dyDescent="0.25">
      <c r="C672" s="192" t="s">
        <v>2473</v>
      </c>
      <c r="D672" s="192" t="s">
        <v>2737</v>
      </c>
      <c r="E672" s="192" t="s">
        <v>2709</v>
      </c>
      <c r="F672" s="192" t="str">
        <f>VLOOKUP(Table10[[#This Row],[Nom du paiement]],[3]dddd!$B:$D,3,0)</f>
        <v>Oui</v>
      </c>
      <c r="G672" s="327" t="s">
        <v>2764</v>
      </c>
      <c r="I672" s="192" t="s">
        <v>724</v>
      </c>
      <c r="J672" s="235">
        <v>5000000</v>
      </c>
      <c r="K672" s="192" t="s">
        <v>354</v>
      </c>
    </row>
    <row r="673" spans="3:11" x14ac:dyDescent="0.25">
      <c r="C673" s="192" t="s">
        <v>2482</v>
      </c>
      <c r="D673" s="192" t="s">
        <v>2737</v>
      </c>
      <c r="E673" s="192" t="s">
        <v>2709</v>
      </c>
      <c r="F673" s="192" t="str">
        <f>VLOOKUP(Table10[[#This Row],[Nom du paiement]],[3]dddd!$B:$D,3,0)</f>
        <v>Oui</v>
      </c>
      <c r="G673" s="327" t="s">
        <v>2764</v>
      </c>
      <c r="I673" s="192" t="s">
        <v>724</v>
      </c>
      <c r="J673" s="235">
        <v>5000000</v>
      </c>
      <c r="K673" s="192" t="s">
        <v>354</v>
      </c>
    </row>
    <row r="674" spans="3:11" x14ac:dyDescent="0.25">
      <c r="C674" s="192" t="s">
        <v>2488</v>
      </c>
      <c r="D674" s="192" t="s">
        <v>2737</v>
      </c>
      <c r="E674" s="192" t="s">
        <v>2709</v>
      </c>
      <c r="F674" s="192" t="str">
        <f>VLOOKUP(Table10[[#This Row],[Nom du paiement]],[3]dddd!$B:$D,3,0)</f>
        <v>Oui</v>
      </c>
      <c r="G674" s="327" t="s">
        <v>2764</v>
      </c>
      <c r="I674" s="192" t="s">
        <v>724</v>
      </c>
      <c r="J674" s="235">
        <v>5000000</v>
      </c>
      <c r="K674" s="192" t="s">
        <v>354</v>
      </c>
    </row>
    <row r="675" spans="3:11" x14ac:dyDescent="0.25">
      <c r="C675" s="192" t="s">
        <v>2498</v>
      </c>
      <c r="D675" s="192" t="s">
        <v>2737</v>
      </c>
      <c r="E675" s="192" t="s">
        <v>2709</v>
      </c>
      <c r="F675" s="192" t="str">
        <f>VLOOKUP(Table10[[#This Row],[Nom du paiement]],[3]dddd!$B:$D,3,0)</f>
        <v>Oui</v>
      </c>
      <c r="G675" s="327" t="s">
        <v>2764</v>
      </c>
      <c r="I675" s="192" t="s">
        <v>724</v>
      </c>
      <c r="J675" s="235">
        <v>5000000</v>
      </c>
      <c r="K675" s="192" t="s">
        <v>354</v>
      </c>
    </row>
    <row r="676" spans="3:11" x14ac:dyDescent="0.25">
      <c r="C676" s="192" t="s">
        <v>2506</v>
      </c>
      <c r="D676" s="192" t="s">
        <v>2737</v>
      </c>
      <c r="E676" s="192" t="s">
        <v>2709</v>
      </c>
      <c r="F676" s="192" t="str">
        <f>VLOOKUP(Table10[[#This Row],[Nom du paiement]],[3]dddd!$B:$D,3,0)</f>
        <v>Oui</v>
      </c>
      <c r="G676" s="327" t="s">
        <v>2764</v>
      </c>
      <c r="I676" s="192" t="s">
        <v>724</v>
      </c>
      <c r="J676" s="235">
        <v>5000000</v>
      </c>
      <c r="K676" s="192" t="s">
        <v>354</v>
      </c>
    </row>
    <row r="677" spans="3:11" x14ac:dyDescent="0.25">
      <c r="C677" s="192" t="s">
        <v>2507</v>
      </c>
      <c r="D677" s="192" t="s">
        <v>2737</v>
      </c>
      <c r="E677" s="192" t="s">
        <v>2709</v>
      </c>
      <c r="F677" s="192" t="str">
        <f>VLOOKUP(Table10[[#This Row],[Nom du paiement]],[3]dddd!$B:$D,3,0)</f>
        <v>Oui</v>
      </c>
      <c r="G677" s="327" t="s">
        <v>2764</v>
      </c>
      <c r="I677" s="192" t="s">
        <v>724</v>
      </c>
      <c r="J677" s="235">
        <v>5000000</v>
      </c>
      <c r="K677" s="192" t="s">
        <v>354</v>
      </c>
    </row>
    <row r="678" spans="3:11" x14ac:dyDescent="0.25">
      <c r="C678" s="192" t="s">
        <v>2512</v>
      </c>
      <c r="D678" s="192" t="s">
        <v>2737</v>
      </c>
      <c r="E678" s="192" t="s">
        <v>2709</v>
      </c>
      <c r="F678" s="192" t="str">
        <f>VLOOKUP(Table10[[#This Row],[Nom du paiement]],[3]dddd!$B:$D,3,0)</f>
        <v>Oui</v>
      </c>
      <c r="G678" s="327" t="s">
        <v>2764</v>
      </c>
      <c r="I678" s="192" t="s">
        <v>724</v>
      </c>
      <c r="J678" s="235">
        <v>5000000</v>
      </c>
      <c r="K678" s="192" t="s">
        <v>354</v>
      </c>
    </row>
    <row r="679" spans="3:11" x14ac:dyDescent="0.25">
      <c r="C679" s="192" t="s">
        <v>2516</v>
      </c>
      <c r="D679" s="192" t="s">
        <v>2737</v>
      </c>
      <c r="E679" s="192" t="s">
        <v>2709</v>
      </c>
      <c r="F679" s="192" t="str">
        <f>VLOOKUP(Table10[[#This Row],[Nom du paiement]],[3]dddd!$B:$D,3,0)</f>
        <v>Oui</v>
      </c>
      <c r="G679" s="327" t="s">
        <v>2764</v>
      </c>
      <c r="I679" s="192" t="s">
        <v>724</v>
      </c>
      <c r="J679" s="235">
        <v>5000000</v>
      </c>
      <c r="K679" s="192" t="s">
        <v>354</v>
      </c>
    </row>
    <row r="680" spans="3:11" x14ac:dyDescent="0.25">
      <c r="C680" s="192" t="s">
        <v>2530</v>
      </c>
      <c r="D680" s="192" t="s">
        <v>2737</v>
      </c>
      <c r="E680" s="192" t="s">
        <v>2709</v>
      </c>
      <c r="F680" s="192" t="str">
        <f>VLOOKUP(Table10[[#This Row],[Nom du paiement]],[3]dddd!$B:$D,3,0)</f>
        <v>Oui</v>
      </c>
      <c r="G680" s="327" t="s">
        <v>2764</v>
      </c>
      <c r="I680" s="192" t="s">
        <v>724</v>
      </c>
      <c r="J680" s="235">
        <v>5000000</v>
      </c>
      <c r="K680" s="192" t="s">
        <v>354</v>
      </c>
    </row>
    <row r="681" spans="3:11" x14ac:dyDescent="0.25">
      <c r="C681" s="192" t="s">
        <v>2533</v>
      </c>
      <c r="D681" s="192" t="s">
        <v>2737</v>
      </c>
      <c r="E681" s="192" t="s">
        <v>2709</v>
      </c>
      <c r="F681" s="192" t="str">
        <f>VLOOKUP(Table10[[#This Row],[Nom du paiement]],[3]dddd!$B:$D,3,0)</f>
        <v>Oui</v>
      </c>
      <c r="G681" s="327" t="s">
        <v>2764</v>
      </c>
      <c r="I681" s="192" t="s">
        <v>724</v>
      </c>
      <c r="J681" s="235">
        <v>5000000</v>
      </c>
      <c r="K681" s="192" t="s">
        <v>354</v>
      </c>
    </row>
    <row r="682" spans="3:11" x14ac:dyDescent="0.25">
      <c r="C682" s="192" t="s">
        <v>2540</v>
      </c>
      <c r="D682" s="192" t="s">
        <v>2737</v>
      </c>
      <c r="E682" s="192" t="s">
        <v>2709</v>
      </c>
      <c r="F682" s="192" t="str">
        <f>VLOOKUP(Table10[[#This Row],[Nom du paiement]],[3]dddd!$B:$D,3,0)</f>
        <v>Oui</v>
      </c>
      <c r="G682" s="327" t="s">
        <v>2764</v>
      </c>
      <c r="I682" s="192" t="s">
        <v>724</v>
      </c>
      <c r="J682" s="235">
        <v>5000000</v>
      </c>
      <c r="K682" s="192" t="s">
        <v>354</v>
      </c>
    </row>
    <row r="683" spans="3:11" x14ac:dyDescent="0.25">
      <c r="C683" s="192" t="s">
        <v>2551</v>
      </c>
      <c r="D683" s="192" t="s">
        <v>2737</v>
      </c>
      <c r="E683" s="192" t="s">
        <v>2709</v>
      </c>
      <c r="F683" s="192" t="str">
        <f>VLOOKUP(Table10[[#This Row],[Nom du paiement]],[3]dddd!$B:$D,3,0)</f>
        <v>Oui</v>
      </c>
      <c r="G683" s="327" t="s">
        <v>2764</v>
      </c>
      <c r="I683" s="192" t="s">
        <v>724</v>
      </c>
      <c r="J683" s="235">
        <v>5000000</v>
      </c>
      <c r="K683" s="192" t="s">
        <v>354</v>
      </c>
    </row>
    <row r="684" spans="3:11" x14ac:dyDescent="0.25">
      <c r="C684" s="192" t="s">
        <v>2554</v>
      </c>
      <c r="D684" s="192" t="s">
        <v>2737</v>
      </c>
      <c r="E684" s="192" t="s">
        <v>2709</v>
      </c>
      <c r="F684" s="192" t="str">
        <f>VLOOKUP(Table10[[#This Row],[Nom du paiement]],[3]dddd!$B:$D,3,0)</f>
        <v>Oui</v>
      </c>
      <c r="G684" s="327" t="s">
        <v>2764</v>
      </c>
      <c r="I684" s="192" t="s">
        <v>724</v>
      </c>
      <c r="J684" s="235">
        <v>5000000</v>
      </c>
      <c r="K684" s="192" t="s">
        <v>354</v>
      </c>
    </row>
    <row r="685" spans="3:11" x14ac:dyDescent="0.25">
      <c r="C685" s="192" t="s">
        <v>2560</v>
      </c>
      <c r="D685" s="192" t="s">
        <v>2737</v>
      </c>
      <c r="E685" s="192" t="s">
        <v>2709</v>
      </c>
      <c r="F685" s="192" t="str">
        <f>VLOOKUP(Table10[[#This Row],[Nom du paiement]],[3]dddd!$B:$D,3,0)</f>
        <v>Oui</v>
      </c>
      <c r="G685" s="327" t="s">
        <v>2764</v>
      </c>
      <c r="I685" s="192" t="s">
        <v>724</v>
      </c>
      <c r="J685" s="235">
        <v>5000000</v>
      </c>
      <c r="K685" s="192" t="s">
        <v>354</v>
      </c>
    </row>
    <row r="686" spans="3:11" x14ac:dyDescent="0.25">
      <c r="C686" s="192" t="s">
        <v>2341</v>
      </c>
      <c r="D686" s="192" t="s">
        <v>2743</v>
      </c>
      <c r="E686" s="192" t="s">
        <v>2733</v>
      </c>
      <c r="F686" s="192" t="str">
        <f>VLOOKUP(Table10[[#This Row],[Nom du paiement]],[3]dddd!$B:$D,3,0)</f>
        <v>Oui</v>
      </c>
      <c r="G686" s="327" t="s">
        <v>2763</v>
      </c>
      <c r="H686" s="335" t="s">
        <v>2774</v>
      </c>
      <c r="I686" s="192" t="s">
        <v>724</v>
      </c>
      <c r="J686" s="235">
        <v>5000000</v>
      </c>
      <c r="K686" s="192" t="s">
        <v>354</v>
      </c>
    </row>
    <row r="687" spans="3:11" x14ac:dyDescent="0.25">
      <c r="C687" s="192" t="s">
        <v>2497</v>
      </c>
      <c r="D687" s="192" t="s">
        <v>2736</v>
      </c>
      <c r="E687" s="192" t="s">
        <v>2724</v>
      </c>
      <c r="F687" s="192" t="str">
        <f>VLOOKUP(Table10[[#This Row],[Nom du paiement]],[3]dddd!$B:$D,3,0)</f>
        <v>Non</v>
      </c>
      <c r="G687" s="327" t="s">
        <v>2764</v>
      </c>
      <c r="I687" s="192" t="s">
        <v>724</v>
      </c>
      <c r="J687" s="235">
        <v>4950080</v>
      </c>
      <c r="K687" s="192" t="s">
        <v>354</v>
      </c>
    </row>
    <row r="688" spans="3:11" x14ac:dyDescent="0.25">
      <c r="C688" s="192" t="s">
        <v>2630</v>
      </c>
      <c r="D688" s="192" t="s">
        <v>2736</v>
      </c>
      <c r="E688" s="192" t="s">
        <v>2745</v>
      </c>
      <c r="F688" s="192" t="str">
        <f>VLOOKUP(Table10[[#This Row],[Nom du paiement]],[3]dddd!$B:$D,3,0)</f>
        <v>Non</v>
      </c>
      <c r="G688" s="327" t="s">
        <v>2764</v>
      </c>
      <c r="I688" s="192" t="s">
        <v>724</v>
      </c>
      <c r="J688" s="235">
        <v>4949178</v>
      </c>
      <c r="K688" s="192" t="s">
        <v>354</v>
      </c>
    </row>
    <row r="689" spans="3:11" x14ac:dyDescent="0.25">
      <c r="C689" s="192" t="s">
        <v>2371</v>
      </c>
      <c r="D689" s="192" t="s">
        <v>2737</v>
      </c>
      <c r="E689" s="192" t="s">
        <v>2748</v>
      </c>
      <c r="F689" s="192" t="str">
        <f>VLOOKUP(Table10[[#This Row],[Nom du paiement]],[3]dddd!$B:$D,3,0)</f>
        <v>Oui</v>
      </c>
      <c r="G689" s="327" t="s">
        <v>2764</v>
      </c>
      <c r="I689" s="192" t="s">
        <v>724</v>
      </c>
      <c r="J689" s="235">
        <v>4930570</v>
      </c>
      <c r="K689" s="192" t="s">
        <v>354</v>
      </c>
    </row>
    <row r="690" spans="3:11" x14ac:dyDescent="0.25">
      <c r="C690" s="192" t="s">
        <v>2449</v>
      </c>
      <c r="D690" s="192" t="s">
        <v>2737</v>
      </c>
      <c r="E690" s="192" t="s">
        <v>2746</v>
      </c>
      <c r="F690" s="192" t="str">
        <f>VLOOKUP(Table10[[#This Row],[Nom du paiement]],[3]dddd!$B:$D,3,0)</f>
        <v>Oui</v>
      </c>
      <c r="G690" s="327" t="s">
        <v>2764</v>
      </c>
      <c r="I690" s="192" t="s">
        <v>724</v>
      </c>
      <c r="J690" s="235">
        <v>4900570</v>
      </c>
      <c r="K690" s="192" t="s">
        <v>354</v>
      </c>
    </row>
    <row r="691" spans="3:11" x14ac:dyDescent="0.25">
      <c r="C691" s="192" t="s">
        <v>2482</v>
      </c>
      <c r="D691" s="192" t="s">
        <v>2737</v>
      </c>
      <c r="E691" s="192" t="s">
        <v>2748</v>
      </c>
      <c r="F691" s="192" t="str">
        <f>VLOOKUP(Table10[[#This Row],[Nom du paiement]],[3]dddd!$B:$D,3,0)</f>
        <v>Oui</v>
      </c>
      <c r="G691" s="327" t="s">
        <v>2764</v>
      </c>
      <c r="I691" s="192" t="s">
        <v>724</v>
      </c>
      <c r="J691" s="235">
        <v>4891307</v>
      </c>
      <c r="K691" s="192" t="s">
        <v>354</v>
      </c>
    </row>
    <row r="692" spans="3:11" ht="15" x14ac:dyDescent="0.25">
      <c r="C692" s="192" t="s">
        <v>2347</v>
      </c>
      <c r="D692" s="192" t="s">
        <v>2736</v>
      </c>
      <c r="E692" s="192" t="s">
        <v>2730</v>
      </c>
      <c r="F692" s="192" t="str">
        <f>VLOOKUP(Table10[[#This Row],[Nom du paiement]],[3]dddd!$B:$D,3,0)</f>
        <v>Non</v>
      </c>
      <c r="G692" s="327" t="s">
        <v>2763</v>
      </c>
      <c r="H692" s="338" t="s">
        <v>2778</v>
      </c>
      <c r="I692" s="192" t="s">
        <v>724</v>
      </c>
      <c r="J692" s="235">
        <v>4870938</v>
      </c>
      <c r="K692" s="192" t="s">
        <v>354</v>
      </c>
    </row>
    <row r="693" spans="3:11" x14ac:dyDescent="0.25">
      <c r="C693" s="192" t="s">
        <v>2428</v>
      </c>
      <c r="D693" s="192" t="s">
        <v>2737</v>
      </c>
      <c r="E693" s="192" t="s">
        <v>2748</v>
      </c>
      <c r="F693" s="192" t="str">
        <f>VLOOKUP(Table10[[#This Row],[Nom du paiement]],[3]dddd!$B:$D,3,0)</f>
        <v>Oui</v>
      </c>
      <c r="G693" s="327" t="s">
        <v>2764</v>
      </c>
      <c r="I693" s="192" t="s">
        <v>724</v>
      </c>
      <c r="J693" s="235">
        <v>4805479</v>
      </c>
      <c r="K693" s="192" t="s">
        <v>354</v>
      </c>
    </row>
    <row r="694" spans="3:11" x14ac:dyDescent="0.25">
      <c r="C694" s="192" t="s">
        <v>2640</v>
      </c>
      <c r="D694" s="192" t="s">
        <v>2736</v>
      </c>
      <c r="E694" s="192" t="s">
        <v>2693</v>
      </c>
      <c r="F694" s="192" t="str">
        <f>VLOOKUP(Table10[[#This Row],[Nom du paiement]],[3]dddd!$B:$D,3,0)</f>
        <v>Non</v>
      </c>
      <c r="G694" s="327" t="s">
        <v>2764</v>
      </c>
      <c r="I694" s="192" t="s">
        <v>724</v>
      </c>
      <c r="J694" s="235">
        <v>4792678</v>
      </c>
      <c r="K694" s="192" t="s">
        <v>354</v>
      </c>
    </row>
    <row r="695" spans="3:11" ht="15" x14ac:dyDescent="0.25">
      <c r="C695" s="192" t="s">
        <v>2347</v>
      </c>
      <c r="D695" s="192" t="s">
        <v>2743</v>
      </c>
      <c r="E695" s="192" t="s">
        <v>2733</v>
      </c>
      <c r="F695" s="192" t="str">
        <f>VLOOKUP(Table10[[#This Row],[Nom du paiement]],[3]dddd!$B:$D,3,0)</f>
        <v>Oui</v>
      </c>
      <c r="G695" s="327" t="s">
        <v>2763</v>
      </c>
      <c r="H695" s="338" t="s">
        <v>2778</v>
      </c>
      <c r="I695" s="192" t="s">
        <v>724</v>
      </c>
      <c r="J695" s="235">
        <v>4750000</v>
      </c>
      <c r="K695" s="192" t="s">
        <v>354</v>
      </c>
    </row>
    <row r="696" spans="3:11" x14ac:dyDescent="0.25">
      <c r="C696" s="192" t="s">
        <v>2357</v>
      </c>
      <c r="D696" s="192" t="s">
        <v>2737</v>
      </c>
      <c r="E696" s="192" t="s">
        <v>2748</v>
      </c>
      <c r="F696" s="192" t="str">
        <f>VLOOKUP(Table10[[#This Row],[Nom du paiement]],[3]dddd!$B:$D,3,0)</f>
        <v>Oui</v>
      </c>
      <c r="G696" s="327" t="s">
        <v>2764</v>
      </c>
      <c r="I696" s="192" t="s">
        <v>724</v>
      </c>
      <c r="J696" s="235">
        <v>4721806</v>
      </c>
      <c r="K696" s="192" t="s">
        <v>354</v>
      </c>
    </row>
    <row r="697" spans="3:11" x14ac:dyDescent="0.25">
      <c r="C697" s="192" t="s">
        <v>2542</v>
      </c>
      <c r="D697" s="192" t="s">
        <v>2737</v>
      </c>
      <c r="E697" s="192" t="s">
        <v>2748</v>
      </c>
      <c r="F697" s="192" t="str">
        <f>VLOOKUP(Table10[[#This Row],[Nom du paiement]],[3]dddd!$B:$D,3,0)</f>
        <v>Oui</v>
      </c>
      <c r="G697" s="327" t="s">
        <v>2764</v>
      </c>
      <c r="I697" s="192" t="s">
        <v>724</v>
      </c>
      <c r="J697" s="235">
        <v>4666845</v>
      </c>
      <c r="K697" s="192" t="s">
        <v>354</v>
      </c>
    </row>
    <row r="698" spans="3:11" x14ac:dyDescent="0.25">
      <c r="C698" s="192" t="s">
        <v>2653</v>
      </c>
      <c r="D698" s="192" t="s">
        <v>2736</v>
      </c>
      <c r="E698" s="192" t="s">
        <v>2753</v>
      </c>
      <c r="F698" s="192" t="str">
        <f>VLOOKUP(Table10[[#This Row],[Nom du paiement]],[3]dddd!$B:$D,3,0)</f>
        <v>Non</v>
      </c>
      <c r="G698" s="327" t="s">
        <v>2764</v>
      </c>
      <c r="I698" s="192" t="s">
        <v>724</v>
      </c>
      <c r="J698" s="235">
        <v>4556776</v>
      </c>
      <c r="K698" s="192" t="s">
        <v>354</v>
      </c>
    </row>
    <row r="699" spans="3:11" x14ac:dyDescent="0.25">
      <c r="C699" s="192" t="s">
        <v>2361</v>
      </c>
      <c r="D699" s="192" t="s">
        <v>2736</v>
      </c>
      <c r="E699" s="192" t="s">
        <v>2756</v>
      </c>
      <c r="F699" s="326" t="s">
        <v>70</v>
      </c>
      <c r="G699" s="327" t="s">
        <v>2764</v>
      </c>
      <c r="I699" s="192" t="s">
        <v>724</v>
      </c>
      <c r="J699" s="235">
        <v>4555200</v>
      </c>
      <c r="K699" s="192" t="s">
        <v>354</v>
      </c>
    </row>
    <row r="700" spans="3:11" x14ac:dyDescent="0.25">
      <c r="C700" s="192" t="s">
        <v>2402</v>
      </c>
      <c r="D700" s="192" t="s">
        <v>2737</v>
      </c>
      <c r="E700" s="192" t="s">
        <v>2748</v>
      </c>
      <c r="F700" s="192" t="str">
        <f>VLOOKUP(Table10[[#This Row],[Nom du paiement]],[3]dddd!$B:$D,3,0)</f>
        <v>Oui</v>
      </c>
      <c r="G700" s="327" t="s">
        <v>2764</v>
      </c>
      <c r="I700" s="192" t="s">
        <v>724</v>
      </c>
      <c r="J700" s="235">
        <v>4545455</v>
      </c>
      <c r="K700" s="192" t="s">
        <v>354</v>
      </c>
    </row>
    <row r="701" spans="3:11" x14ac:dyDescent="0.25">
      <c r="C701" s="192" t="s">
        <v>2516</v>
      </c>
      <c r="D701" s="192" t="s">
        <v>2737</v>
      </c>
      <c r="E701" s="192" t="s">
        <v>2748</v>
      </c>
      <c r="F701" s="192" t="str">
        <f>VLOOKUP(Table10[[#This Row],[Nom du paiement]],[3]dddd!$B:$D,3,0)</f>
        <v>Oui</v>
      </c>
      <c r="G701" s="327" t="s">
        <v>2764</v>
      </c>
      <c r="I701" s="192" t="s">
        <v>724</v>
      </c>
      <c r="J701" s="235">
        <v>4539174</v>
      </c>
      <c r="K701" s="192" t="s">
        <v>354</v>
      </c>
    </row>
    <row r="702" spans="3:11" x14ac:dyDescent="0.25">
      <c r="C702" s="192" t="s">
        <v>2640</v>
      </c>
      <c r="D702" s="192" t="s">
        <v>2736</v>
      </c>
      <c r="E702" s="192" t="s">
        <v>2701</v>
      </c>
      <c r="F702" s="192" t="str">
        <f>VLOOKUP(Table10[[#This Row],[Nom du paiement]],[3]dddd!$B:$D,3,0)</f>
        <v>Non</v>
      </c>
      <c r="G702" s="327" t="s">
        <v>2764</v>
      </c>
      <c r="I702" s="192" t="s">
        <v>724</v>
      </c>
      <c r="J702" s="235">
        <v>4533657</v>
      </c>
      <c r="K702" s="192" t="s">
        <v>354</v>
      </c>
    </row>
    <row r="703" spans="3:11" x14ac:dyDescent="0.25">
      <c r="C703" s="192" t="s">
        <v>2424</v>
      </c>
      <c r="D703" s="192" t="s">
        <v>2737</v>
      </c>
      <c r="E703" s="192" t="s">
        <v>2748</v>
      </c>
      <c r="F703" s="192" t="str">
        <f>VLOOKUP(Table10[[#This Row],[Nom du paiement]],[3]dddd!$B:$D,3,0)</f>
        <v>Oui</v>
      </c>
      <c r="G703" s="327" t="s">
        <v>2764</v>
      </c>
      <c r="I703" s="192" t="s">
        <v>724</v>
      </c>
      <c r="J703" s="235">
        <v>4527434</v>
      </c>
      <c r="K703" s="192" t="s">
        <v>354</v>
      </c>
    </row>
    <row r="704" spans="3:11" x14ac:dyDescent="0.25">
      <c r="C704" s="192" t="s">
        <v>2350</v>
      </c>
      <c r="D704" s="192" t="s">
        <v>2743</v>
      </c>
      <c r="E704" s="192" t="s">
        <v>2733</v>
      </c>
      <c r="F704" s="192" t="str">
        <f>VLOOKUP(Table10[[#This Row],[Nom du paiement]],[3]dddd!$B:$D,3,0)</f>
        <v>Oui</v>
      </c>
      <c r="G704" s="327" t="s">
        <v>2763</v>
      </c>
      <c r="I704" s="192" t="s">
        <v>724</v>
      </c>
      <c r="J704" s="235">
        <v>4519785</v>
      </c>
      <c r="K704" s="192" t="s">
        <v>354</v>
      </c>
    </row>
    <row r="705" spans="3:11" ht="15.75" x14ac:dyDescent="0.3">
      <c r="C705" s="192" t="s">
        <v>2345</v>
      </c>
      <c r="D705" s="192" t="s">
        <v>2736</v>
      </c>
      <c r="E705" s="192" t="s">
        <v>2756</v>
      </c>
      <c r="F705" s="326" t="s">
        <v>70</v>
      </c>
      <c r="G705" s="327" t="s">
        <v>2763</v>
      </c>
      <c r="H705" s="336" t="s">
        <v>2769</v>
      </c>
      <c r="I705" s="192" t="s">
        <v>724</v>
      </c>
      <c r="J705" s="235">
        <v>4509000</v>
      </c>
      <c r="K705" s="192" t="s">
        <v>354</v>
      </c>
    </row>
    <row r="706" spans="3:11" x14ac:dyDescent="0.25">
      <c r="C706" s="192" t="s">
        <v>2385</v>
      </c>
      <c r="D706" s="192" t="s">
        <v>2737</v>
      </c>
      <c r="E706" s="192" t="s">
        <v>2748</v>
      </c>
      <c r="F706" s="192" t="str">
        <f>VLOOKUP(Table10[[#This Row],[Nom du paiement]],[3]dddd!$B:$D,3,0)</f>
        <v>Oui</v>
      </c>
      <c r="G706" s="327" t="s">
        <v>2764</v>
      </c>
      <c r="I706" s="192" t="s">
        <v>724</v>
      </c>
      <c r="J706" s="235">
        <v>4497095</v>
      </c>
      <c r="K706" s="192" t="s">
        <v>354</v>
      </c>
    </row>
    <row r="707" spans="3:11" ht="15" x14ac:dyDescent="0.25">
      <c r="C707" s="192" t="s">
        <v>2343</v>
      </c>
      <c r="D707" s="192" t="s">
        <v>2736</v>
      </c>
      <c r="E707" s="192" t="s">
        <v>2730</v>
      </c>
      <c r="F707" s="192" t="str">
        <f>VLOOKUP(Table10[[#This Row],[Nom du paiement]],[3]dddd!$B:$D,3,0)</f>
        <v>Non</v>
      </c>
      <c r="G707" s="327" t="s">
        <v>2763</v>
      </c>
      <c r="H707" s="337" t="s">
        <v>2777</v>
      </c>
      <c r="I707" s="192" t="s">
        <v>724</v>
      </c>
      <c r="J707" s="235">
        <v>4456500</v>
      </c>
      <c r="K707" s="192" t="s">
        <v>354</v>
      </c>
    </row>
    <row r="708" spans="3:11" ht="15.75" x14ac:dyDescent="0.3">
      <c r="C708" s="192" t="s">
        <v>2340</v>
      </c>
      <c r="D708" s="192" t="s">
        <v>2736</v>
      </c>
      <c r="E708" s="192" t="s">
        <v>2730</v>
      </c>
      <c r="F708" s="192" t="str">
        <f>VLOOKUP(Table10[[#This Row],[Nom du paiement]],[3]dddd!$B:$D,3,0)</f>
        <v>Non</v>
      </c>
      <c r="G708" s="327" t="s">
        <v>2763</v>
      </c>
      <c r="H708" s="336" t="s">
        <v>2776</v>
      </c>
      <c r="I708" s="192" t="s">
        <v>724</v>
      </c>
      <c r="J708" s="235">
        <v>4444969</v>
      </c>
      <c r="K708" s="192" t="s">
        <v>354</v>
      </c>
    </row>
    <row r="709" spans="3:11" x14ac:dyDescent="0.25">
      <c r="C709" s="192" t="s">
        <v>2506</v>
      </c>
      <c r="D709" s="192" t="s">
        <v>2736</v>
      </c>
      <c r="E709" s="192" t="s">
        <v>2750</v>
      </c>
      <c r="F709" s="192" t="str">
        <f>VLOOKUP(Table10[[#This Row],[Nom du paiement]],[3]dddd!$B:$D,3,0)</f>
        <v>Non</v>
      </c>
      <c r="G709" s="327" t="s">
        <v>2764</v>
      </c>
      <c r="I709" s="192" t="s">
        <v>724</v>
      </c>
      <c r="J709" s="235">
        <v>4436012</v>
      </c>
      <c r="K709" s="192" t="s">
        <v>354</v>
      </c>
    </row>
    <row r="710" spans="3:11" x14ac:dyDescent="0.25">
      <c r="C710" s="192" t="s">
        <v>2646</v>
      </c>
      <c r="D710" s="192" t="s">
        <v>2736</v>
      </c>
      <c r="E710" s="192" t="s">
        <v>2730</v>
      </c>
      <c r="F710" s="192" t="str">
        <f>VLOOKUP(Table10[[#This Row],[Nom du paiement]],[3]dddd!$B:$D,3,0)</f>
        <v>Non</v>
      </c>
      <c r="G710" s="327" t="s">
        <v>2764</v>
      </c>
      <c r="I710" s="192" t="s">
        <v>724</v>
      </c>
      <c r="J710" s="235">
        <v>4405428</v>
      </c>
      <c r="K710" s="192" t="s">
        <v>354</v>
      </c>
    </row>
    <row r="711" spans="3:11" x14ac:dyDescent="0.25">
      <c r="C711" s="192" t="s">
        <v>2429</v>
      </c>
      <c r="D711" s="192" t="s">
        <v>2736</v>
      </c>
      <c r="E711" s="192" t="s">
        <v>2730</v>
      </c>
      <c r="F711" s="192" t="str">
        <f>VLOOKUP(Table10[[#This Row],[Nom du paiement]],[3]dddd!$B:$D,3,0)</f>
        <v>Non</v>
      </c>
      <c r="G711" s="327" t="s">
        <v>2764</v>
      </c>
      <c r="I711" s="192" t="s">
        <v>724</v>
      </c>
      <c r="J711" s="235">
        <v>4399200</v>
      </c>
      <c r="K711" s="192" t="s">
        <v>354</v>
      </c>
    </row>
    <row r="712" spans="3:11" x14ac:dyDescent="0.25">
      <c r="C712" s="192" t="s">
        <v>2635</v>
      </c>
      <c r="D712" s="192" t="s">
        <v>2736</v>
      </c>
      <c r="E712" s="192" t="s">
        <v>2727</v>
      </c>
      <c r="F712" s="192" t="str">
        <f>VLOOKUP(Table10[[#This Row],[Nom du paiement]],[3]dddd!$B:$D,3,0)</f>
        <v>Non</v>
      </c>
      <c r="G712" s="327" t="s">
        <v>2764</v>
      </c>
      <c r="I712" s="192" t="s">
        <v>724</v>
      </c>
      <c r="J712" s="235">
        <v>4248199</v>
      </c>
      <c r="K712" s="192" t="s">
        <v>354</v>
      </c>
    </row>
    <row r="713" spans="3:11" x14ac:dyDescent="0.25">
      <c r="C713" s="192" t="s">
        <v>2463</v>
      </c>
      <c r="D713" s="192" t="s">
        <v>2737</v>
      </c>
      <c r="E713" s="192" t="s">
        <v>2748</v>
      </c>
      <c r="F713" s="192" t="str">
        <f>VLOOKUP(Table10[[#This Row],[Nom du paiement]],[3]dddd!$B:$D,3,0)</f>
        <v>Oui</v>
      </c>
      <c r="G713" s="327" t="s">
        <v>2764</v>
      </c>
      <c r="I713" s="192" t="s">
        <v>724</v>
      </c>
      <c r="J713" s="235">
        <v>4233173</v>
      </c>
      <c r="K713" s="192" t="s">
        <v>354</v>
      </c>
    </row>
    <row r="714" spans="3:11" x14ac:dyDescent="0.25">
      <c r="C714" s="192" t="s">
        <v>2336</v>
      </c>
      <c r="D714" s="192" t="s">
        <v>2736</v>
      </c>
      <c r="E714" s="192" t="s">
        <v>2750</v>
      </c>
      <c r="F714" s="192" t="str">
        <f>VLOOKUP(Table10[[#This Row],[Nom du paiement]],[3]dddd!$B:$D,3,0)</f>
        <v>Non</v>
      </c>
      <c r="G714" s="327" t="s">
        <v>2764</v>
      </c>
      <c r="H714" s="335" t="s">
        <v>2771</v>
      </c>
      <c r="I714" s="192" t="s">
        <v>724</v>
      </c>
      <c r="J714" s="235">
        <v>4228026</v>
      </c>
      <c r="K714" s="192" t="s">
        <v>354</v>
      </c>
    </row>
    <row r="715" spans="3:11" x14ac:dyDescent="0.25">
      <c r="C715" s="192" t="s">
        <v>2630</v>
      </c>
      <c r="D715" s="192" t="s">
        <v>2736</v>
      </c>
      <c r="E715" s="192" t="s">
        <v>2752</v>
      </c>
      <c r="F715" s="192" t="str">
        <f>VLOOKUP(Table10[[#This Row],[Nom du paiement]],[3]dddd!$B:$D,3,0)</f>
        <v>Non</v>
      </c>
      <c r="G715" s="327" t="s">
        <v>2764</v>
      </c>
      <c r="I715" s="192" t="s">
        <v>724</v>
      </c>
      <c r="J715" s="235">
        <v>4207317</v>
      </c>
      <c r="K715" s="192" t="s">
        <v>354</v>
      </c>
    </row>
    <row r="716" spans="3:11" x14ac:dyDescent="0.25">
      <c r="C716" s="192" t="s">
        <v>2336</v>
      </c>
      <c r="D716" s="192" t="s">
        <v>2740</v>
      </c>
      <c r="E716" s="192" t="s">
        <v>2755</v>
      </c>
      <c r="F716" s="192" t="str">
        <f>VLOOKUP(Table10[[#This Row],[Nom du paiement]],[3]dddd!$B:$D,3,0)</f>
        <v>Non</v>
      </c>
      <c r="G716" s="327" t="s">
        <v>2764</v>
      </c>
      <c r="H716" s="335" t="s">
        <v>2771</v>
      </c>
      <c r="I716" s="192" t="s">
        <v>724</v>
      </c>
      <c r="J716" s="235">
        <v>4150000</v>
      </c>
      <c r="K716" s="192" t="s">
        <v>354</v>
      </c>
    </row>
    <row r="717" spans="3:11" x14ac:dyDescent="0.25">
      <c r="C717" s="192" t="s">
        <v>2562</v>
      </c>
      <c r="D717" s="192" t="s">
        <v>2737</v>
      </c>
      <c r="E717" s="192" t="s">
        <v>2748</v>
      </c>
      <c r="F717" s="192" t="str">
        <f>VLOOKUP(Table10[[#This Row],[Nom du paiement]],[3]dddd!$B:$D,3,0)</f>
        <v>Oui</v>
      </c>
      <c r="G717" s="327" t="s">
        <v>2764</v>
      </c>
      <c r="I717" s="192" t="s">
        <v>724</v>
      </c>
      <c r="J717" s="235">
        <v>4144140</v>
      </c>
      <c r="K717" s="192" t="s">
        <v>354</v>
      </c>
    </row>
    <row r="718" spans="3:11" ht="15.75" x14ac:dyDescent="0.3">
      <c r="C718" s="192" t="s">
        <v>2339</v>
      </c>
      <c r="D718" s="192" t="s">
        <v>2736</v>
      </c>
      <c r="E718" s="192" t="s">
        <v>2758</v>
      </c>
      <c r="F718" s="192" t="str">
        <f>VLOOKUP(Table10[[#This Row],[Nom du paiement]],[3]dddd!$B:$D,3,0)</f>
        <v>Oui</v>
      </c>
      <c r="G718" s="327" t="s">
        <v>2763</v>
      </c>
      <c r="H718" s="336" t="s">
        <v>2768</v>
      </c>
      <c r="I718" s="192" t="s">
        <v>724</v>
      </c>
      <c r="J718" s="235">
        <v>4144000</v>
      </c>
      <c r="K718" s="192" t="s">
        <v>354</v>
      </c>
    </row>
    <row r="719" spans="3:11" x14ac:dyDescent="0.25">
      <c r="C719" s="192" t="s">
        <v>2465</v>
      </c>
      <c r="D719" s="192" t="s">
        <v>2737</v>
      </c>
      <c r="E719" s="192" t="s">
        <v>2748</v>
      </c>
      <c r="F719" s="192" t="str">
        <f>VLOOKUP(Table10[[#This Row],[Nom du paiement]],[3]dddd!$B:$D,3,0)</f>
        <v>Oui</v>
      </c>
      <c r="G719" s="327" t="s">
        <v>2764</v>
      </c>
      <c r="I719" s="192" t="s">
        <v>724</v>
      </c>
      <c r="J719" s="235">
        <v>4068200</v>
      </c>
      <c r="K719" s="192" t="s">
        <v>354</v>
      </c>
    </row>
    <row r="720" spans="3:11" x14ac:dyDescent="0.25">
      <c r="C720" s="192" t="s">
        <v>2383</v>
      </c>
      <c r="D720" s="192" t="s">
        <v>2737</v>
      </c>
      <c r="E720" s="192" t="s">
        <v>2704</v>
      </c>
      <c r="F720" s="192" t="str">
        <f>VLOOKUP(Table10[[#This Row],[Nom du paiement]],[3]dddd!$B:$D,3,0)</f>
        <v>Oui</v>
      </c>
      <c r="G720" s="327" t="s">
        <v>2764</v>
      </c>
      <c r="I720" s="192" t="s">
        <v>724</v>
      </c>
      <c r="J720" s="235">
        <v>4045203</v>
      </c>
      <c r="K720" s="192" t="s">
        <v>354</v>
      </c>
    </row>
    <row r="721" spans="3:11" x14ac:dyDescent="0.25">
      <c r="C721" s="192" t="s">
        <v>2516</v>
      </c>
      <c r="D721" s="192" t="s">
        <v>2736</v>
      </c>
      <c r="E721" s="192" t="s">
        <v>2727</v>
      </c>
      <c r="F721" s="192" t="str">
        <f>VLOOKUP(Table10[[#This Row],[Nom du paiement]],[3]dddd!$B:$D,3,0)</f>
        <v>Non</v>
      </c>
      <c r="G721" s="327" t="s">
        <v>2764</v>
      </c>
      <c r="I721" s="192" t="s">
        <v>724</v>
      </c>
      <c r="J721" s="235">
        <v>4036561</v>
      </c>
      <c r="K721" s="192" t="s">
        <v>354</v>
      </c>
    </row>
    <row r="722" spans="3:11" x14ac:dyDescent="0.25">
      <c r="C722" s="192" t="s">
        <v>2382</v>
      </c>
      <c r="D722" s="192" t="s">
        <v>2737</v>
      </c>
      <c r="E722" s="192" t="s">
        <v>2748</v>
      </c>
      <c r="F722" s="192" t="str">
        <f>VLOOKUP(Table10[[#This Row],[Nom du paiement]],[3]dddd!$B:$D,3,0)</f>
        <v>Oui</v>
      </c>
      <c r="G722" s="327" t="s">
        <v>2764</v>
      </c>
      <c r="I722" s="192" t="s">
        <v>724</v>
      </c>
      <c r="J722" s="235">
        <v>4014487</v>
      </c>
      <c r="K722" s="192" t="s">
        <v>354</v>
      </c>
    </row>
    <row r="723" spans="3:11" x14ac:dyDescent="0.25">
      <c r="C723" s="192" t="s">
        <v>2383</v>
      </c>
      <c r="D723" s="192" t="s">
        <v>2737</v>
      </c>
      <c r="E723" s="192" t="s">
        <v>2709</v>
      </c>
      <c r="F723" s="192" t="str">
        <f>VLOOKUP(Table10[[#This Row],[Nom du paiement]],[3]dddd!$B:$D,3,0)</f>
        <v>Oui</v>
      </c>
      <c r="G723" s="327" t="s">
        <v>2764</v>
      </c>
      <c r="I723" s="192" t="s">
        <v>724</v>
      </c>
      <c r="J723" s="235">
        <v>4000000</v>
      </c>
      <c r="K723" s="192" t="s">
        <v>354</v>
      </c>
    </row>
    <row r="724" spans="3:11" x14ac:dyDescent="0.25">
      <c r="C724" s="192" t="s">
        <v>2485</v>
      </c>
      <c r="D724" s="192" t="s">
        <v>2737</v>
      </c>
      <c r="E724" s="192" t="s">
        <v>2709</v>
      </c>
      <c r="F724" s="192" t="str">
        <f>VLOOKUP(Table10[[#This Row],[Nom du paiement]],[3]dddd!$B:$D,3,0)</f>
        <v>Oui</v>
      </c>
      <c r="G724" s="327" t="s">
        <v>2764</v>
      </c>
      <c r="I724" s="192" t="s">
        <v>724</v>
      </c>
      <c r="J724" s="235">
        <v>4000000</v>
      </c>
      <c r="K724" s="192" t="s">
        <v>354</v>
      </c>
    </row>
    <row r="725" spans="3:11" x14ac:dyDescent="0.25">
      <c r="C725" s="192" t="s">
        <v>2465</v>
      </c>
      <c r="D725" s="192" t="s">
        <v>2736</v>
      </c>
      <c r="E725" s="192" t="s">
        <v>2745</v>
      </c>
      <c r="F725" s="192" t="str">
        <f>VLOOKUP(Table10[[#This Row],[Nom du paiement]],[3]dddd!$B:$D,3,0)</f>
        <v>Non</v>
      </c>
      <c r="G725" s="327" t="s">
        <v>2764</v>
      </c>
      <c r="I725" s="192" t="s">
        <v>724</v>
      </c>
      <c r="J725" s="235">
        <v>3887833</v>
      </c>
      <c r="K725" s="192" t="s">
        <v>354</v>
      </c>
    </row>
    <row r="726" spans="3:11" x14ac:dyDescent="0.25">
      <c r="C726" s="192" t="s">
        <v>2423</v>
      </c>
      <c r="D726" s="192" t="s">
        <v>2737</v>
      </c>
      <c r="E726" s="192" t="s">
        <v>2748</v>
      </c>
      <c r="F726" s="192" t="str">
        <f>VLOOKUP(Table10[[#This Row],[Nom du paiement]],[3]dddd!$B:$D,3,0)</f>
        <v>Oui</v>
      </c>
      <c r="G726" s="327" t="s">
        <v>2764</v>
      </c>
      <c r="I726" s="192" t="s">
        <v>724</v>
      </c>
      <c r="J726" s="235">
        <v>3886826</v>
      </c>
      <c r="K726" s="192" t="s">
        <v>354</v>
      </c>
    </row>
    <row r="727" spans="3:11" x14ac:dyDescent="0.25">
      <c r="C727" s="192" t="s">
        <v>2513</v>
      </c>
      <c r="D727" s="192" t="s">
        <v>2737</v>
      </c>
      <c r="E727" s="192" t="s">
        <v>2748</v>
      </c>
      <c r="F727" s="192" t="str">
        <f>VLOOKUP(Table10[[#This Row],[Nom du paiement]],[3]dddd!$B:$D,3,0)</f>
        <v>Oui</v>
      </c>
      <c r="G727" s="327" t="s">
        <v>2764</v>
      </c>
      <c r="I727" s="192" t="s">
        <v>724</v>
      </c>
      <c r="J727" s="235">
        <v>3874672</v>
      </c>
      <c r="K727" s="192" t="s">
        <v>354</v>
      </c>
    </row>
    <row r="728" spans="3:11" x14ac:dyDescent="0.25">
      <c r="C728" s="192" t="s">
        <v>2438</v>
      </c>
      <c r="D728" s="192" t="s">
        <v>2737</v>
      </c>
      <c r="E728" s="192" t="s">
        <v>2748</v>
      </c>
      <c r="F728" s="192" t="str">
        <f>VLOOKUP(Table10[[#This Row],[Nom du paiement]],[3]dddd!$B:$D,3,0)</f>
        <v>Oui</v>
      </c>
      <c r="G728" s="327" t="s">
        <v>2764</v>
      </c>
      <c r="I728" s="192" t="s">
        <v>724</v>
      </c>
      <c r="J728" s="235">
        <v>3869387</v>
      </c>
      <c r="K728" s="192" t="s">
        <v>354</v>
      </c>
    </row>
    <row r="729" spans="3:11" x14ac:dyDescent="0.25">
      <c r="C729" s="192" t="s">
        <v>2353</v>
      </c>
      <c r="D729" s="192" t="s">
        <v>2736</v>
      </c>
      <c r="E729" s="192" t="s">
        <v>2724</v>
      </c>
      <c r="F729" s="192" t="str">
        <f>VLOOKUP(Table10[[#This Row],[Nom du paiement]],[3]dddd!$B:$D,3,0)</f>
        <v>Non</v>
      </c>
      <c r="G729" s="327" t="s">
        <v>2764</v>
      </c>
      <c r="I729" s="192" t="s">
        <v>724</v>
      </c>
      <c r="J729" s="235">
        <v>3860684</v>
      </c>
      <c r="K729" s="192" t="s">
        <v>354</v>
      </c>
    </row>
    <row r="730" spans="3:11" x14ac:dyDescent="0.25">
      <c r="C730" s="192" t="s">
        <v>2650</v>
      </c>
      <c r="D730" s="192" t="s">
        <v>2736</v>
      </c>
      <c r="E730" s="192" t="s">
        <v>2759</v>
      </c>
      <c r="F730" s="192" t="str">
        <f>VLOOKUP(Table10[[#This Row],[Nom du paiement]],[3]dddd!$B:$D,3,0)</f>
        <v>Non</v>
      </c>
      <c r="G730" s="327" t="s">
        <v>2764</v>
      </c>
      <c r="I730" s="192" t="s">
        <v>724</v>
      </c>
      <c r="J730" s="235">
        <v>3832250</v>
      </c>
      <c r="K730" s="192" t="s">
        <v>354</v>
      </c>
    </row>
    <row r="731" spans="3:11" x14ac:dyDescent="0.25">
      <c r="C731" s="192" t="s">
        <v>2635</v>
      </c>
      <c r="D731" s="192" t="s">
        <v>2736</v>
      </c>
      <c r="E731" s="192" t="s">
        <v>2728</v>
      </c>
      <c r="F731" s="192" t="str">
        <f>VLOOKUP(Table10[[#This Row],[Nom du paiement]],[3]dddd!$B:$D,3,0)</f>
        <v>Non</v>
      </c>
      <c r="G731" s="327" t="s">
        <v>2764</v>
      </c>
      <c r="I731" s="192" t="s">
        <v>724</v>
      </c>
      <c r="J731" s="235">
        <v>3826696</v>
      </c>
      <c r="K731" s="192" t="s">
        <v>354</v>
      </c>
    </row>
    <row r="732" spans="3:11" x14ac:dyDescent="0.25">
      <c r="C732" s="192" t="s">
        <v>2570</v>
      </c>
      <c r="D732" s="192" t="s">
        <v>2737</v>
      </c>
      <c r="E732" s="192" t="s">
        <v>2748</v>
      </c>
      <c r="F732" s="192" t="str">
        <f>VLOOKUP(Table10[[#This Row],[Nom du paiement]],[3]dddd!$B:$D,3,0)</f>
        <v>Oui</v>
      </c>
      <c r="G732" s="327" t="s">
        <v>2764</v>
      </c>
      <c r="I732" s="192" t="s">
        <v>724</v>
      </c>
      <c r="J732" s="235">
        <v>3825866</v>
      </c>
      <c r="K732" s="192" t="s">
        <v>354</v>
      </c>
    </row>
    <row r="733" spans="3:11" x14ac:dyDescent="0.25">
      <c r="C733" s="192" t="s">
        <v>2361</v>
      </c>
      <c r="D733" s="192" t="s">
        <v>2736</v>
      </c>
      <c r="E733" s="192" t="s">
        <v>2744</v>
      </c>
      <c r="F733" s="192" t="str">
        <f>VLOOKUP(Table10[[#This Row],[Nom du paiement]],[3]dddd!$B:$D,3,0)</f>
        <v>Non</v>
      </c>
      <c r="G733" s="327" t="s">
        <v>2764</v>
      </c>
      <c r="I733" s="192" t="s">
        <v>724</v>
      </c>
      <c r="J733" s="235">
        <v>3807543</v>
      </c>
      <c r="K733" s="192" t="s">
        <v>354</v>
      </c>
    </row>
    <row r="734" spans="3:11" x14ac:dyDescent="0.25">
      <c r="C734" s="192" t="s">
        <v>2628</v>
      </c>
      <c r="D734" s="192" t="s">
        <v>2736</v>
      </c>
      <c r="E734" s="192" t="s">
        <v>2752</v>
      </c>
      <c r="F734" s="192" t="str">
        <f>VLOOKUP(Table10[[#This Row],[Nom du paiement]],[3]dddd!$B:$D,3,0)</f>
        <v>Non</v>
      </c>
      <c r="G734" s="327" t="s">
        <v>2764</v>
      </c>
      <c r="I734" s="192" t="s">
        <v>724</v>
      </c>
      <c r="J734" s="235">
        <v>3798739</v>
      </c>
      <c r="K734" s="192" t="s">
        <v>354</v>
      </c>
    </row>
    <row r="735" spans="3:11" x14ac:dyDescent="0.25">
      <c r="C735" s="192" t="s">
        <v>2489</v>
      </c>
      <c r="D735" s="192" t="s">
        <v>2736</v>
      </c>
      <c r="E735" s="192" t="s">
        <v>2728</v>
      </c>
      <c r="F735" s="192" t="str">
        <f>VLOOKUP(Table10[[#This Row],[Nom du paiement]],[3]dddd!$B:$D,3,0)</f>
        <v>Non</v>
      </c>
      <c r="G735" s="327" t="s">
        <v>2764</v>
      </c>
      <c r="I735" s="192" t="s">
        <v>724</v>
      </c>
      <c r="J735" s="235">
        <v>3765505</v>
      </c>
      <c r="K735" s="192" t="s">
        <v>354</v>
      </c>
    </row>
    <row r="736" spans="3:11" x14ac:dyDescent="0.25">
      <c r="C736" s="192" t="s">
        <v>2448</v>
      </c>
      <c r="D736" s="192" t="s">
        <v>2737</v>
      </c>
      <c r="E736" s="192" t="s">
        <v>2748</v>
      </c>
      <c r="F736" s="192" t="str">
        <f>VLOOKUP(Table10[[#This Row],[Nom du paiement]],[3]dddd!$B:$D,3,0)</f>
        <v>Oui</v>
      </c>
      <c r="G736" s="327" t="s">
        <v>2764</v>
      </c>
      <c r="I736" s="192" t="s">
        <v>724</v>
      </c>
      <c r="J736" s="235">
        <v>3739469</v>
      </c>
      <c r="K736" s="192" t="s">
        <v>354</v>
      </c>
    </row>
    <row r="737" spans="3:11" x14ac:dyDescent="0.25">
      <c r="C737" s="192" t="s">
        <v>2365</v>
      </c>
      <c r="D737" s="192" t="s">
        <v>2737</v>
      </c>
      <c r="E737" s="192" t="s">
        <v>2748</v>
      </c>
      <c r="F737" s="192" t="str">
        <f>VLOOKUP(Table10[[#This Row],[Nom du paiement]],[3]dddd!$B:$D,3,0)</f>
        <v>Oui</v>
      </c>
      <c r="G737" s="327" t="s">
        <v>2764</v>
      </c>
      <c r="I737" s="192" t="s">
        <v>724</v>
      </c>
      <c r="J737" s="235">
        <v>3733600</v>
      </c>
      <c r="K737" s="192" t="s">
        <v>354</v>
      </c>
    </row>
    <row r="738" spans="3:11" x14ac:dyDescent="0.25">
      <c r="C738" s="192" t="s">
        <v>2395</v>
      </c>
      <c r="D738" s="192" t="s">
        <v>2736</v>
      </c>
      <c r="E738" s="192" t="s">
        <v>2725</v>
      </c>
      <c r="F738" s="192" t="str">
        <f>VLOOKUP(Table10[[#This Row],[Nom du paiement]],[3]dddd!$B:$D,3,0)</f>
        <v>Non</v>
      </c>
      <c r="G738" s="327" t="s">
        <v>2764</v>
      </c>
      <c r="I738" s="192" t="s">
        <v>724</v>
      </c>
      <c r="J738" s="235">
        <v>3730429</v>
      </c>
      <c r="K738" s="192" t="s">
        <v>354</v>
      </c>
    </row>
    <row r="739" spans="3:11" x14ac:dyDescent="0.25">
      <c r="C739" s="192" t="s">
        <v>2568</v>
      </c>
      <c r="D739" s="192" t="s">
        <v>2737</v>
      </c>
      <c r="E739" s="192" t="s">
        <v>2691</v>
      </c>
      <c r="F739" s="192" t="str">
        <f>VLOOKUP(Table10[[#This Row],[Nom du paiement]],[3]dddd!$B:$D,3,0)</f>
        <v>Oui</v>
      </c>
      <c r="G739" s="327" t="s">
        <v>2764</v>
      </c>
      <c r="I739" s="192" t="s">
        <v>724</v>
      </c>
      <c r="J739" s="235">
        <v>3689648</v>
      </c>
      <c r="K739" s="192" t="s">
        <v>354</v>
      </c>
    </row>
    <row r="740" spans="3:11" ht="15" x14ac:dyDescent="0.25">
      <c r="C740" s="192" t="s">
        <v>2347</v>
      </c>
      <c r="D740" s="192" t="s">
        <v>2736</v>
      </c>
      <c r="E740" s="192" t="s">
        <v>2756</v>
      </c>
      <c r="F740" s="326" t="s">
        <v>70</v>
      </c>
      <c r="G740" s="327" t="s">
        <v>2763</v>
      </c>
      <c r="H740" s="338" t="s">
        <v>2778</v>
      </c>
      <c r="I740" s="192" t="s">
        <v>724</v>
      </c>
      <c r="J740" s="235">
        <v>3687700</v>
      </c>
      <c r="K740" s="192" t="s">
        <v>354</v>
      </c>
    </row>
    <row r="741" spans="3:11" x14ac:dyDescent="0.25">
      <c r="C741" s="192" t="s">
        <v>2626</v>
      </c>
      <c r="D741" s="192" t="s">
        <v>2736</v>
      </c>
      <c r="E741" s="192" t="s">
        <v>2701</v>
      </c>
      <c r="F741" s="192" t="str">
        <f>VLOOKUP(Table10[[#This Row],[Nom du paiement]],[3]dddd!$B:$D,3,0)</f>
        <v>Non</v>
      </c>
      <c r="G741" s="327" t="s">
        <v>2764</v>
      </c>
      <c r="I741" s="192" t="s">
        <v>724</v>
      </c>
      <c r="J741" s="235">
        <v>3600000</v>
      </c>
      <c r="K741" s="192" t="s">
        <v>354</v>
      </c>
    </row>
    <row r="742" spans="3:11" x14ac:dyDescent="0.25">
      <c r="C742" s="192" t="s">
        <v>2650</v>
      </c>
      <c r="D742" s="192" t="s">
        <v>2736</v>
      </c>
      <c r="E742" s="192" t="s">
        <v>2753</v>
      </c>
      <c r="F742" s="192" t="str">
        <f>VLOOKUP(Table10[[#This Row],[Nom du paiement]],[3]dddd!$B:$D,3,0)</f>
        <v>Non</v>
      </c>
      <c r="G742" s="327" t="s">
        <v>2764</v>
      </c>
      <c r="I742" s="192" t="s">
        <v>724</v>
      </c>
      <c r="J742" s="235">
        <v>3585023</v>
      </c>
      <c r="K742" s="192" t="s">
        <v>354</v>
      </c>
    </row>
    <row r="743" spans="3:11" x14ac:dyDescent="0.25">
      <c r="C743" s="192" t="s">
        <v>2633</v>
      </c>
      <c r="D743" s="192" t="s">
        <v>2736</v>
      </c>
      <c r="E743" s="192" t="s">
        <v>2756</v>
      </c>
      <c r="F743" s="326" t="s">
        <v>70</v>
      </c>
      <c r="G743" s="327" t="s">
        <v>2764</v>
      </c>
      <c r="I743" s="192" t="s">
        <v>724</v>
      </c>
      <c r="J743" s="235">
        <v>3516000</v>
      </c>
      <c r="K743" s="192" t="s">
        <v>354</v>
      </c>
    </row>
    <row r="744" spans="3:11" x14ac:dyDescent="0.25">
      <c r="C744" s="192" t="s">
        <v>2366</v>
      </c>
      <c r="D744" s="192" t="s">
        <v>2736</v>
      </c>
      <c r="E744" s="192" t="s">
        <v>2756</v>
      </c>
      <c r="F744" s="326" t="s">
        <v>70</v>
      </c>
      <c r="G744" s="327" t="s">
        <v>2764</v>
      </c>
      <c r="I744" s="192" t="s">
        <v>724</v>
      </c>
      <c r="J744" s="235">
        <v>3457530</v>
      </c>
      <c r="K744" s="192" t="s">
        <v>354</v>
      </c>
    </row>
    <row r="745" spans="3:11" x14ac:dyDescent="0.25">
      <c r="C745" s="192" t="s">
        <v>2639</v>
      </c>
      <c r="D745" s="192" t="s">
        <v>2736</v>
      </c>
      <c r="E745" s="192" t="s">
        <v>2753</v>
      </c>
      <c r="F745" s="192" t="str">
        <f>VLOOKUP(Table10[[#This Row],[Nom du paiement]],[3]dddd!$B:$D,3,0)</f>
        <v>Non</v>
      </c>
      <c r="G745" s="327" t="s">
        <v>2764</v>
      </c>
      <c r="I745" s="192" t="s">
        <v>724</v>
      </c>
      <c r="J745" s="235">
        <v>3451000</v>
      </c>
      <c r="K745" s="192" t="s">
        <v>354</v>
      </c>
    </row>
    <row r="746" spans="3:11" x14ac:dyDescent="0.25">
      <c r="C746" s="192" t="s">
        <v>2429</v>
      </c>
      <c r="D746" s="192" t="s">
        <v>2736</v>
      </c>
      <c r="E746" s="192" t="s">
        <v>2727</v>
      </c>
      <c r="F746" s="192" t="str">
        <f>VLOOKUP(Table10[[#This Row],[Nom du paiement]],[3]dddd!$B:$D,3,0)</f>
        <v>Non</v>
      </c>
      <c r="G746" s="327" t="s">
        <v>2764</v>
      </c>
      <c r="I746" s="192" t="s">
        <v>724</v>
      </c>
      <c r="J746" s="235">
        <v>3374870</v>
      </c>
      <c r="K746" s="192" t="s">
        <v>354</v>
      </c>
    </row>
    <row r="747" spans="3:11" x14ac:dyDescent="0.25">
      <c r="C747" s="192" t="s">
        <v>2429</v>
      </c>
      <c r="D747" s="192" t="s">
        <v>2736</v>
      </c>
      <c r="E747" s="192" t="s">
        <v>2728</v>
      </c>
      <c r="F747" s="192" t="str">
        <f>VLOOKUP(Table10[[#This Row],[Nom du paiement]],[3]dddd!$B:$D,3,0)</f>
        <v>Non</v>
      </c>
      <c r="G747" s="327" t="s">
        <v>2764</v>
      </c>
      <c r="I747" s="192" t="s">
        <v>724</v>
      </c>
      <c r="J747" s="235">
        <v>3347250</v>
      </c>
      <c r="K747" s="192" t="s">
        <v>354</v>
      </c>
    </row>
    <row r="748" spans="3:11" x14ac:dyDescent="0.25">
      <c r="C748" s="192" t="s">
        <v>2405</v>
      </c>
      <c r="D748" s="192" t="s">
        <v>2735</v>
      </c>
      <c r="E748" s="192" t="s">
        <v>2690</v>
      </c>
      <c r="F748" s="192" t="str">
        <f>VLOOKUP(Table10[[#This Row],[Nom du paiement]],[3]dddd!$B:$D,3,0)</f>
        <v>Non</v>
      </c>
      <c r="G748" s="327" t="s">
        <v>2764</v>
      </c>
      <c r="I748" s="192" t="s">
        <v>724</v>
      </c>
      <c r="J748" s="235">
        <v>3346744</v>
      </c>
      <c r="K748" s="192" t="s">
        <v>354</v>
      </c>
    </row>
    <row r="749" spans="3:11" x14ac:dyDescent="0.25">
      <c r="C749" s="192" t="s">
        <v>2539</v>
      </c>
      <c r="D749" s="192" t="s">
        <v>2737</v>
      </c>
      <c r="E749" s="192" t="s">
        <v>2691</v>
      </c>
      <c r="F749" s="192" t="str">
        <f>VLOOKUP(Table10[[#This Row],[Nom du paiement]],[3]dddd!$B:$D,3,0)</f>
        <v>Oui</v>
      </c>
      <c r="G749" s="327" t="s">
        <v>2764</v>
      </c>
      <c r="I749" s="192" t="s">
        <v>724</v>
      </c>
      <c r="J749" s="235">
        <v>3267004</v>
      </c>
      <c r="K749" s="192" t="s">
        <v>354</v>
      </c>
    </row>
    <row r="750" spans="3:11" x14ac:dyDescent="0.25">
      <c r="C750" s="192" t="s">
        <v>2419</v>
      </c>
      <c r="D750" s="192" t="s">
        <v>2737</v>
      </c>
      <c r="E750" s="192" t="s">
        <v>2748</v>
      </c>
      <c r="F750" s="192" t="str">
        <f>VLOOKUP(Table10[[#This Row],[Nom du paiement]],[3]dddd!$B:$D,3,0)</f>
        <v>Oui</v>
      </c>
      <c r="G750" s="327" t="s">
        <v>2764</v>
      </c>
      <c r="I750" s="192" t="s">
        <v>724</v>
      </c>
      <c r="J750" s="235">
        <v>3247536</v>
      </c>
      <c r="K750" s="192" t="s">
        <v>354</v>
      </c>
    </row>
    <row r="751" spans="3:11" x14ac:dyDescent="0.25">
      <c r="C751" s="192" t="s">
        <v>2386</v>
      </c>
      <c r="D751" s="192" t="s">
        <v>2735</v>
      </c>
      <c r="E751" s="192" t="s">
        <v>2690</v>
      </c>
      <c r="F751" s="192" t="str">
        <f>VLOOKUP(Table10[[#This Row],[Nom du paiement]],[3]dddd!$B:$D,3,0)</f>
        <v>Non</v>
      </c>
      <c r="G751" s="327" t="s">
        <v>2764</v>
      </c>
      <c r="I751" s="192" t="s">
        <v>724</v>
      </c>
      <c r="J751" s="235">
        <v>3179815</v>
      </c>
      <c r="K751" s="192" t="s">
        <v>354</v>
      </c>
    </row>
    <row r="752" spans="3:11" ht="15.75" x14ac:dyDescent="0.3">
      <c r="C752" s="192" t="s">
        <v>2342</v>
      </c>
      <c r="D752" s="192" t="s">
        <v>2743</v>
      </c>
      <c r="E752" s="192" t="s">
        <v>2733</v>
      </c>
      <c r="F752" s="192" t="str">
        <f>VLOOKUP(Table10[[#This Row],[Nom du paiement]],[3]dddd!$B:$D,3,0)</f>
        <v>Oui</v>
      </c>
      <c r="G752" s="327" t="s">
        <v>2763</v>
      </c>
      <c r="H752" s="336" t="s">
        <v>2775</v>
      </c>
      <c r="I752" s="192" t="s">
        <v>724</v>
      </c>
      <c r="J752" s="235">
        <v>3170510</v>
      </c>
      <c r="K752" s="192" t="s">
        <v>354</v>
      </c>
    </row>
    <row r="753" spans="3:11" x14ac:dyDescent="0.25">
      <c r="C753" s="192" t="s">
        <v>2406</v>
      </c>
      <c r="D753" s="192" t="s">
        <v>2737</v>
      </c>
      <c r="E753" s="192" t="s">
        <v>2748</v>
      </c>
      <c r="F753" s="192" t="str">
        <f>VLOOKUP(Table10[[#This Row],[Nom du paiement]],[3]dddd!$B:$D,3,0)</f>
        <v>Oui</v>
      </c>
      <c r="G753" s="327" t="s">
        <v>2764</v>
      </c>
      <c r="I753" s="192" t="s">
        <v>724</v>
      </c>
      <c r="J753" s="235">
        <v>3145896</v>
      </c>
      <c r="K753" s="192" t="s">
        <v>354</v>
      </c>
    </row>
    <row r="754" spans="3:11" x14ac:dyDescent="0.25">
      <c r="C754" s="192" t="s">
        <v>2414</v>
      </c>
      <c r="D754" s="192" t="s">
        <v>2737</v>
      </c>
      <c r="E754" s="192" t="s">
        <v>2746</v>
      </c>
      <c r="F754" s="192" t="str">
        <f>VLOOKUP(Table10[[#This Row],[Nom du paiement]],[3]dddd!$B:$D,3,0)</f>
        <v>Oui</v>
      </c>
      <c r="G754" s="327" t="s">
        <v>2764</v>
      </c>
      <c r="I754" s="192" t="s">
        <v>724</v>
      </c>
      <c r="J754" s="235">
        <v>3131738</v>
      </c>
      <c r="K754" s="192" t="s">
        <v>354</v>
      </c>
    </row>
    <row r="755" spans="3:11" x14ac:dyDescent="0.25">
      <c r="C755" s="192" t="s">
        <v>2353</v>
      </c>
      <c r="D755" s="192" t="s">
        <v>2736</v>
      </c>
      <c r="E755" s="192" t="s">
        <v>2730</v>
      </c>
      <c r="F755" s="192" t="str">
        <f>VLOOKUP(Table10[[#This Row],[Nom du paiement]],[3]dddd!$B:$D,3,0)</f>
        <v>Non</v>
      </c>
      <c r="G755" s="327" t="s">
        <v>2764</v>
      </c>
      <c r="I755" s="192" t="s">
        <v>724</v>
      </c>
      <c r="J755" s="235">
        <v>3103500</v>
      </c>
      <c r="K755" s="192" t="s">
        <v>354</v>
      </c>
    </row>
    <row r="756" spans="3:11" x14ac:dyDescent="0.25">
      <c r="C756" s="192" t="s">
        <v>2429</v>
      </c>
      <c r="D756" s="192" t="s">
        <v>2736</v>
      </c>
      <c r="E756" s="192" t="s">
        <v>2725</v>
      </c>
      <c r="F756" s="192" t="str">
        <f>VLOOKUP(Table10[[#This Row],[Nom du paiement]],[3]dddd!$B:$D,3,0)</f>
        <v>Non</v>
      </c>
      <c r="G756" s="327" t="s">
        <v>2764</v>
      </c>
      <c r="I756" s="192" t="s">
        <v>724</v>
      </c>
      <c r="J756" s="235">
        <v>3103442</v>
      </c>
      <c r="K756" s="192" t="s">
        <v>354</v>
      </c>
    </row>
    <row r="757" spans="3:11" x14ac:dyDescent="0.25">
      <c r="C757" s="192" t="s">
        <v>2405</v>
      </c>
      <c r="D757" s="192" t="s">
        <v>2737</v>
      </c>
      <c r="E757" s="192" t="s">
        <v>2746</v>
      </c>
      <c r="F757" s="192" t="str">
        <f>VLOOKUP(Table10[[#This Row],[Nom du paiement]],[3]dddd!$B:$D,3,0)</f>
        <v>Oui</v>
      </c>
      <c r="G757" s="327" t="s">
        <v>2764</v>
      </c>
      <c r="I757" s="192" t="s">
        <v>724</v>
      </c>
      <c r="J757" s="235">
        <v>3073786</v>
      </c>
      <c r="K757" s="192" t="s">
        <v>354</v>
      </c>
    </row>
    <row r="758" spans="3:11" x14ac:dyDescent="0.25">
      <c r="C758" s="192" t="s">
        <v>2562</v>
      </c>
      <c r="D758" s="192" t="s">
        <v>2736</v>
      </c>
      <c r="E758" s="192" t="s">
        <v>2730</v>
      </c>
      <c r="F758" s="192" t="str">
        <f>VLOOKUP(Table10[[#This Row],[Nom du paiement]],[3]dddd!$B:$D,3,0)</f>
        <v>Non</v>
      </c>
      <c r="G758" s="327" t="s">
        <v>2764</v>
      </c>
      <c r="I758" s="192" t="s">
        <v>724</v>
      </c>
      <c r="J758" s="235">
        <v>3051705</v>
      </c>
      <c r="K758" s="192" t="s">
        <v>354</v>
      </c>
    </row>
    <row r="759" spans="3:11" x14ac:dyDescent="0.25">
      <c r="C759" s="192" t="s">
        <v>2520</v>
      </c>
      <c r="D759" s="192" t="s">
        <v>2736</v>
      </c>
      <c r="E759" s="192" t="s">
        <v>2693</v>
      </c>
      <c r="F759" s="192" t="str">
        <f>VLOOKUP(Table10[[#This Row],[Nom du paiement]],[3]dddd!$B:$D,3,0)</f>
        <v>Non</v>
      </c>
      <c r="G759" s="327" t="s">
        <v>2764</v>
      </c>
      <c r="I759" s="192" t="s">
        <v>724</v>
      </c>
      <c r="J759" s="235">
        <v>3000000</v>
      </c>
      <c r="K759" s="192" t="s">
        <v>354</v>
      </c>
    </row>
    <row r="760" spans="3:11" x14ac:dyDescent="0.25">
      <c r="C760" s="192" t="s">
        <v>2356</v>
      </c>
      <c r="D760" s="192" t="s">
        <v>2737</v>
      </c>
      <c r="E760" s="192" t="s">
        <v>2709</v>
      </c>
      <c r="F760" s="192" t="str">
        <f>VLOOKUP(Table10[[#This Row],[Nom du paiement]],[3]dddd!$B:$D,3,0)</f>
        <v>Oui</v>
      </c>
      <c r="G760" s="327" t="s">
        <v>2764</v>
      </c>
      <c r="I760" s="192" t="s">
        <v>724</v>
      </c>
      <c r="J760" s="235">
        <v>3000000</v>
      </c>
      <c r="K760" s="192" t="s">
        <v>354</v>
      </c>
    </row>
    <row r="761" spans="3:11" x14ac:dyDescent="0.25">
      <c r="C761" s="192" t="s">
        <v>2361</v>
      </c>
      <c r="D761" s="192" t="s">
        <v>2737</v>
      </c>
      <c r="E761" s="192" t="s">
        <v>2709</v>
      </c>
      <c r="F761" s="192" t="str">
        <f>VLOOKUP(Table10[[#This Row],[Nom du paiement]],[3]dddd!$B:$D,3,0)</f>
        <v>Oui</v>
      </c>
      <c r="G761" s="327" t="s">
        <v>2764</v>
      </c>
      <c r="I761" s="192" t="s">
        <v>724</v>
      </c>
      <c r="J761" s="235">
        <v>3000000</v>
      </c>
      <c r="K761" s="192" t="s">
        <v>354</v>
      </c>
    </row>
    <row r="762" spans="3:11" x14ac:dyDescent="0.25">
      <c r="C762" s="192" t="s">
        <v>2365</v>
      </c>
      <c r="D762" s="192" t="s">
        <v>2737</v>
      </c>
      <c r="E762" s="192" t="s">
        <v>2709</v>
      </c>
      <c r="F762" s="192" t="str">
        <f>VLOOKUP(Table10[[#This Row],[Nom du paiement]],[3]dddd!$B:$D,3,0)</f>
        <v>Oui</v>
      </c>
      <c r="G762" s="327" t="s">
        <v>2764</v>
      </c>
      <c r="I762" s="192" t="s">
        <v>724</v>
      </c>
      <c r="J762" s="235">
        <v>3000000</v>
      </c>
      <c r="K762" s="192" t="s">
        <v>354</v>
      </c>
    </row>
    <row r="763" spans="3:11" x14ac:dyDescent="0.25">
      <c r="C763" s="192" t="s">
        <v>2366</v>
      </c>
      <c r="D763" s="192" t="s">
        <v>2737</v>
      </c>
      <c r="E763" s="192" t="s">
        <v>2709</v>
      </c>
      <c r="F763" s="192" t="str">
        <f>VLOOKUP(Table10[[#This Row],[Nom du paiement]],[3]dddd!$B:$D,3,0)</f>
        <v>Oui</v>
      </c>
      <c r="G763" s="327" t="s">
        <v>2764</v>
      </c>
      <c r="I763" s="192" t="s">
        <v>724</v>
      </c>
      <c r="J763" s="235">
        <v>3000000</v>
      </c>
      <c r="K763" s="192" t="s">
        <v>354</v>
      </c>
    </row>
    <row r="764" spans="3:11" x14ac:dyDescent="0.25">
      <c r="C764" s="192" t="s">
        <v>2385</v>
      </c>
      <c r="D764" s="192" t="s">
        <v>2737</v>
      </c>
      <c r="E764" s="192" t="s">
        <v>2709</v>
      </c>
      <c r="F764" s="192" t="str">
        <f>VLOOKUP(Table10[[#This Row],[Nom du paiement]],[3]dddd!$B:$D,3,0)</f>
        <v>Oui</v>
      </c>
      <c r="G764" s="327" t="s">
        <v>2764</v>
      </c>
      <c r="I764" s="192" t="s">
        <v>724</v>
      </c>
      <c r="J764" s="235">
        <v>3000000</v>
      </c>
      <c r="K764" s="192" t="s">
        <v>354</v>
      </c>
    </row>
    <row r="765" spans="3:11" x14ac:dyDescent="0.25">
      <c r="C765" s="192" t="s">
        <v>2388</v>
      </c>
      <c r="D765" s="192" t="s">
        <v>2737</v>
      </c>
      <c r="E765" s="192" t="s">
        <v>2709</v>
      </c>
      <c r="F765" s="192" t="str">
        <f>VLOOKUP(Table10[[#This Row],[Nom du paiement]],[3]dddd!$B:$D,3,0)</f>
        <v>Oui</v>
      </c>
      <c r="G765" s="327" t="s">
        <v>2764</v>
      </c>
      <c r="I765" s="192" t="s">
        <v>724</v>
      </c>
      <c r="J765" s="235">
        <v>3000000</v>
      </c>
      <c r="K765" s="192" t="s">
        <v>354</v>
      </c>
    </row>
    <row r="766" spans="3:11" x14ac:dyDescent="0.25">
      <c r="C766" s="192" t="s">
        <v>2390</v>
      </c>
      <c r="D766" s="192" t="s">
        <v>2737</v>
      </c>
      <c r="E766" s="192" t="s">
        <v>2709</v>
      </c>
      <c r="F766" s="192" t="str">
        <f>VLOOKUP(Table10[[#This Row],[Nom du paiement]],[3]dddd!$B:$D,3,0)</f>
        <v>Oui</v>
      </c>
      <c r="G766" s="327" t="s">
        <v>2764</v>
      </c>
      <c r="I766" s="192" t="s">
        <v>724</v>
      </c>
      <c r="J766" s="235">
        <v>3000000</v>
      </c>
      <c r="K766" s="192" t="s">
        <v>354</v>
      </c>
    </row>
    <row r="767" spans="3:11" x14ac:dyDescent="0.25">
      <c r="C767" s="192" t="s">
        <v>2401</v>
      </c>
      <c r="D767" s="192" t="s">
        <v>2737</v>
      </c>
      <c r="E767" s="192" t="s">
        <v>2709</v>
      </c>
      <c r="F767" s="192" t="str">
        <f>VLOOKUP(Table10[[#This Row],[Nom du paiement]],[3]dddd!$B:$D,3,0)</f>
        <v>Oui</v>
      </c>
      <c r="G767" s="327" t="s">
        <v>2764</v>
      </c>
      <c r="I767" s="192" t="s">
        <v>724</v>
      </c>
      <c r="J767" s="235">
        <v>3000000</v>
      </c>
      <c r="K767" s="192" t="s">
        <v>354</v>
      </c>
    </row>
    <row r="768" spans="3:11" x14ac:dyDescent="0.25">
      <c r="C768" s="192" t="s">
        <v>2407</v>
      </c>
      <c r="D768" s="192" t="s">
        <v>2737</v>
      </c>
      <c r="E768" s="192" t="s">
        <v>2709</v>
      </c>
      <c r="F768" s="192" t="str">
        <f>VLOOKUP(Table10[[#This Row],[Nom du paiement]],[3]dddd!$B:$D,3,0)</f>
        <v>Oui</v>
      </c>
      <c r="G768" s="327" t="s">
        <v>2764</v>
      </c>
      <c r="I768" s="192" t="s">
        <v>724</v>
      </c>
      <c r="J768" s="235">
        <v>3000000</v>
      </c>
      <c r="K768" s="192" t="s">
        <v>354</v>
      </c>
    </row>
    <row r="769" spans="3:11" x14ac:dyDescent="0.25">
      <c r="C769" s="192" t="s">
        <v>2423</v>
      </c>
      <c r="D769" s="192" t="s">
        <v>2737</v>
      </c>
      <c r="E769" s="192" t="s">
        <v>2709</v>
      </c>
      <c r="F769" s="192" t="str">
        <f>VLOOKUP(Table10[[#This Row],[Nom du paiement]],[3]dddd!$B:$D,3,0)</f>
        <v>Oui</v>
      </c>
      <c r="G769" s="327" t="s">
        <v>2764</v>
      </c>
      <c r="I769" s="192" t="s">
        <v>724</v>
      </c>
      <c r="J769" s="235">
        <v>3000000</v>
      </c>
      <c r="K769" s="192" t="s">
        <v>354</v>
      </c>
    </row>
    <row r="770" spans="3:11" x14ac:dyDescent="0.25">
      <c r="C770" s="192" t="s">
        <v>2429</v>
      </c>
      <c r="D770" s="192" t="s">
        <v>2737</v>
      </c>
      <c r="E770" s="192" t="s">
        <v>2709</v>
      </c>
      <c r="F770" s="192" t="str">
        <f>VLOOKUP(Table10[[#This Row],[Nom du paiement]],[3]dddd!$B:$D,3,0)</f>
        <v>Oui</v>
      </c>
      <c r="G770" s="327" t="s">
        <v>2764</v>
      </c>
      <c r="I770" s="192" t="s">
        <v>724</v>
      </c>
      <c r="J770" s="235">
        <v>3000000</v>
      </c>
      <c r="K770" s="192" t="s">
        <v>354</v>
      </c>
    </row>
    <row r="771" spans="3:11" x14ac:dyDescent="0.25">
      <c r="C771" s="192" t="s">
        <v>2431</v>
      </c>
      <c r="D771" s="192" t="s">
        <v>2737</v>
      </c>
      <c r="E771" s="192" t="s">
        <v>2709</v>
      </c>
      <c r="F771" s="192" t="str">
        <f>VLOOKUP(Table10[[#This Row],[Nom du paiement]],[3]dddd!$B:$D,3,0)</f>
        <v>Oui</v>
      </c>
      <c r="G771" s="327" t="s">
        <v>2764</v>
      </c>
      <c r="I771" s="192" t="s">
        <v>724</v>
      </c>
      <c r="J771" s="235">
        <v>3000000</v>
      </c>
      <c r="K771" s="192" t="s">
        <v>354</v>
      </c>
    </row>
    <row r="772" spans="3:11" x14ac:dyDescent="0.25">
      <c r="C772" s="192" t="s">
        <v>2438</v>
      </c>
      <c r="D772" s="192" t="s">
        <v>2737</v>
      </c>
      <c r="E772" s="192" t="s">
        <v>2709</v>
      </c>
      <c r="F772" s="192" t="str">
        <f>VLOOKUP(Table10[[#This Row],[Nom du paiement]],[3]dddd!$B:$D,3,0)</f>
        <v>Oui</v>
      </c>
      <c r="G772" s="327" t="s">
        <v>2764</v>
      </c>
      <c r="I772" s="192" t="s">
        <v>724</v>
      </c>
      <c r="J772" s="235">
        <v>3000000</v>
      </c>
      <c r="K772" s="192" t="s">
        <v>354</v>
      </c>
    </row>
    <row r="773" spans="3:11" x14ac:dyDescent="0.25">
      <c r="C773" s="192" t="s">
        <v>2440</v>
      </c>
      <c r="D773" s="192" t="s">
        <v>2737</v>
      </c>
      <c r="E773" s="192" t="s">
        <v>2709</v>
      </c>
      <c r="F773" s="192" t="str">
        <f>VLOOKUP(Table10[[#This Row],[Nom du paiement]],[3]dddd!$B:$D,3,0)</f>
        <v>Oui</v>
      </c>
      <c r="G773" s="327" t="s">
        <v>2764</v>
      </c>
      <c r="I773" s="192" t="s">
        <v>724</v>
      </c>
      <c r="J773" s="235">
        <v>3000000</v>
      </c>
      <c r="K773" s="192" t="s">
        <v>354</v>
      </c>
    </row>
    <row r="774" spans="3:11" x14ac:dyDescent="0.25">
      <c r="C774" s="192" t="s">
        <v>2463</v>
      </c>
      <c r="D774" s="192" t="s">
        <v>2737</v>
      </c>
      <c r="E774" s="192" t="s">
        <v>2709</v>
      </c>
      <c r="F774" s="192" t="str">
        <f>VLOOKUP(Table10[[#This Row],[Nom du paiement]],[3]dddd!$B:$D,3,0)</f>
        <v>Oui</v>
      </c>
      <c r="G774" s="327" t="s">
        <v>2764</v>
      </c>
      <c r="I774" s="192" t="s">
        <v>724</v>
      </c>
      <c r="J774" s="235">
        <v>3000000</v>
      </c>
      <c r="K774" s="192" t="s">
        <v>354</v>
      </c>
    </row>
    <row r="775" spans="3:11" x14ac:dyDescent="0.25">
      <c r="C775" s="192" t="s">
        <v>2469</v>
      </c>
      <c r="D775" s="192" t="s">
        <v>2737</v>
      </c>
      <c r="E775" s="192" t="s">
        <v>2709</v>
      </c>
      <c r="F775" s="192" t="str">
        <f>VLOOKUP(Table10[[#This Row],[Nom du paiement]],[3]dddd!$B:$D,3,0)</f>
        <v>Oui</v>
      </c>
      <c r="G775" s="327" t="s">
        <v>2764</v>
      </c>
      <c r="I775" s="192" t="s">
        <v>724</v>
      </c>
      <c r="J775" s="235">
        <v>3000000</v>
      </c>
      <c r="K775" s="192" t="s">
        <v>354</v>
      </c>
    </row>
    <row r="776" spans="3:11" x14ac:dyDescent="0.25">
      <c r="C776" s="192" t="s">
        <v>2472</v>
      </c>
      <c r="D776" s="192" t="s">
        <v>2737</v>
      </c>
      <c r="E776" s="192" t="s">
        <v>2709</v>
      </c>
      <c r="F776" s="192" t="str">
        <f>VLOOKUP(Table10[[#This Row],[Nom du paiement]],[3]dddd!$B:$D,3,0)</f>
        <v>Oui</v>
      </c>
      <c r="G776" s="327" t="s">
        <v>2764</v>
      </c>
      <c r="I776" s="192" t="s">
        <v>724</v>
      </c>
      <c r="J776" s="235">
        <v>3000000</v>
      </c>
      <c r="K776" s="192" t="s">
        <v>354</v>
      </c>
    </row>
    <row r="777" spans="3:11" x14ac:dyDescent="0.25">
      <c r="C777" s="192" t="s">
        <v>2476</v>
      </c>
      <c r="D777" s="192" t="s">
        <v>2737</v>
      </c>
      <c r="E777" s="192" t="s">
        <v>2709</v>
      </c>
      <c r="F777" s="192" t="str">
        <f>VLOOKUP(Table10[[#This Row],[Nom du paiement]],[3]dddd!$B:$D,3,0)</f>
        <v>Oui</v>
      </c>
      <c r="G777" s="327" t="s">
        <v>2764</v>
      </c>
      <c r="I777" s="192" t="s">
        <v>724</v>
      </c>
      <c r="J777" s="235">
        <v>3000000</v>
      </c>
      <c r="K777" s="192" t="s">
        <v>354</v>
      </c>
    </row>
    <row r="778" spans="3:11" x14ac:dyDescent="0.25">
      <c r="C778" s="192" t="s">
        <v>2480</v>
      </c>
      <c r="D778" s="192" t="s">
        <v>2737</v>
      </c>
      <c r="E778" s="192" t="s">
        <v>2709</v>
      </c>
      <c r="F778" s="192" t="str">
        <f>VLOOKUP(Table10[[#This Row],[Nom du paiement]],[3]dddd!$B:$D,3,0)</f>
        <v>Oui</v>
      </c>
      <c r="G778" s="327" t="s">
        <v>2764</v>
      </c>
      <c r="I778" s="192" t="s">
        <v>724</v>
      </c>
      <c r="J778" s="235">
        <v>3000000</v>
      </c>
      <c r="K778" s="192" t="s">
        <v>354</v>
      </c>
    </row>
    <row r="779" spans="3:11" x14ac:dyDescent="0.25">
      <c r="C779" s="192" t="s">
        <v>2495</v>
      </c>
      <c r="D779" s="192" t="s">
        <v>2737</v>
      </c>
      <c r="E779" s="192" t="s">
        <v>2709</v>
      </c>
      <c r="F779" s="192" t="str">
        <f>VLOOKUP(Table10[[#This Row],[Nom du paiement]],[3]dddd!$B:$D,3,0)</f>
        <v>Oui</v>
      </c>
      <c r="G779" s="327" t="s">
        <v>2764</v>
      </c>
      <c r="I779" s="192" t="s">
        <v>724</v>
      </c>
      <c r="J779" s="235">
        <v>3000000</v>
      </c>
      <c r="K779" s="192" t="s">
        <v>354</v>
      </c>
    </row>
    <row r="780" spans="3:11" x14ac:dyDescent="0.25">
      <c r="C780" s="192" t="s">
        <v>2504</v>
      </c>
      <c r="D780" s="192" t="s">
        <v>2737</v>
      </c>
      <c r="E780" s="192" t="s">
        <v>2709</v>
      </c>
      <c r="F780" s="192" t="str">
        <f>VLOOKUP(Table10[[#This Row],[Nom du paiement]],[3]dddd!$B:$D,3,0)</f>
        <v>Oui</v>
      </c>
      <c r="G780" s="327" t="s">
        <v>2764</v>
      </c>
      <c r="I780" s="192" t="s">
        <v>724</v>
      </c>
      <c r="J780" s="235">
        <v>3000000</v>
      </c>
      <c r="K780" s="192" t="s">
        <v>354</v>
      </c>
    </row>
    <row r="781" spans="3:11" x14ac:dyDescent="0.25">
      <c r="C781" s="192" t="s">
        <v>2505</v>
      </c>
      <c r="D781" s="192" t="s">
        <v>2737</v>
      </c>
      <c r="E781" s="192" t="s">
        <v>2709</v>
      </c>
      <c r="F781" s="192" t="str">
        <f>VLOOKUP(Table10[[#This Row],[Nom du paiement]],[3]dddd!$B:$D,3,0)</f>
        <v>Oui</v>
      </c>
      <c r="G781" s="327" t="s">
        <v>2764</v>
      </c>
      <c r="I781" s="192" t="s">
        <v>724</v>
      </c>
      <c r="J781" s="235">
        <v>3000000</v>
      </c>
      <c r="K781" s="192" t="s">
        <v>354</v>
      </c>
    </row>
    <row r="782" spans="3:11" x14ac:dyDescent="0.25">
      <c r="C782" s="192" t="s">
        <v>2517</v>
      </c>
      <c r="D782" s="192" t="s">
        <v>2737</v>
      </c>
      <c r="E782" s="192" t="s">
        <v>2709</v>
      </c>
      <c r="F782" s="192" t="str">
        <f>VLOOKUP(Table10[[#This Row],[Nom du paiement]],[3]dddd!$B:$D,3,0)</f>
        <v>Oui</v>
      </c>
      <c r="G782" s="327" t="s">
        <v>2764</v>
      </c>
      <c r="I782" s="192" t="s">
        <v>724</v>
      </c>
      <c r="J782" s="235">
        <v>3000000</v>
      </c>
      <c r="K782" s="192" t="s">
        <v>354</v>
      </c>
    </row>
    <row r="783" spans="3:11" x14ac:dyDescent="0.25">
      <c r="C783" s="192" t="s">
        <v>2522</v>
      </c>
      <c r="D783" s="192" t="s">
        <v>2737</v>
      </c>
      <c r="E783" s="192" t="s">
        <v>2709</v>
      </c>
      <c r="F783" s="192" t="str">
        <f>VLOOKUP(Table10[[#This Row],[Nom du paiement]],[3]dddd!$B:$D,3,0)</f>
        <v>Oui</v>
      </c>
      <c r="G783" s="327" t="s">
        <v>2764</v>
      </c>
      <c r="I783" s="192" t="s">
        <v>724</v>
      </c>
      <c r="J783" s="235">
        <v>3000000</v>
      </c>
      <c r="K783" s="192" t="s">
        <v>354</v>
      </c>
    </row>
    <row r="784" spans="3:11" x14ac:dyDescent="0.25">
      <c r="C784" s="192" t="s">
        <v>2524</v>
      </c>
      <c r="D784" s="192" t="s">
        <v>2737</v>
      </c>
      <c r="E784" s="192" t="s">
        <v>2709</v>
      </c>
      <c r="F784" s="192" t="str">
        <f>VLOOKUP(Table10[[#This Row],[Nom du paiement]],[3]dddd!$B:$D,3,0)</f>
        <v>Oui</v>
      </c>
      <c r="G784" s="327" t="s">
        <v>2764</v>
      </c>
      <c r="I784" s="192" t="s">
        <v>724</v>
      </c>
      <c r="J784" s="235">
        <v>3000000</v>
      </c>
      <c r="K784" s="192" t="s">
        <v>354</v>
      </c>
    </row>
    <row r="785" spans="3:11" x14ac:dyDescent="0.25">
      <c r="C785" s="192" t="s">
        <v>2527</v>
      </c>
      <c r="D785" s="192" t="s">
        <v>2737</v>
      </c>
      <c r="E785" s="192" t="s">
        <v>2709</v>
      </c>
      <c r="F785" s="192" t="str">
        <f>VLOOKUP(Table10[[#This Row],[Nom du paiement]],[3]dddd!$B:$D,3,0)</f>
        <v>Oui</v>
      </c>
      <c r="G785" s="327" t="s">
        <v>2764</v>
      </c>
      <c r="I785" s="192" t="s">
        <v>724</v>
      </c>
      <c r="J785" s="235">
        <v>3000000</v>
      </c>
      <c r="K785" s="192" t="s">
        <v>354</v>
      </c>
    </row>
    <row r="786" spans="3:11" x14ac:dyDescent="0.25">
      <c r="C786" s="192" t="s">
        <v>2528</v>
      </c>
      <c r="D786" s="192" t="s">
        <v>2737</v>
      </c>
      <c r="E786" s="192" t="s">
        <v>2709</v>
      </c>
      <c r="F786" s="192" t="str">
        <f>VLOOKUP(Table10[[#This Row],[Nom du paiement]],[3]dddd!$B:$D,3,0)</f>
        <v>Oui</v>
      </c>
      <c r="G786" s="327" t="s">
        <v>2764</v>
      </c>
      <c r="I786" s="192" t="s">
        <v>724</v>
      </c>
      <c r="J786" s="235">
        <v>3000000</v>
      </c>
      <c r="K786" s="192" t="s">
        <v>354</v>
      </c>
    </row>
    <row r="787" spans="3:11" x14ac:dyDescent="0.25">
      <c r="C787" s="192" t="s">
        <v>2531</v>
      </c>
      <c r="D787" s="192" t="s">
        <v>2737</v>
      </c>
      <c r="E787" s="192" t="s">
        <v>2709</v>
      </c>
      <c r="F787" s="192" t="str">
        <f>VLOOKUP(Table10[[#This Row],[Nom du paiement]],[3]dddd!$B:$D,3,0)</f>
        <v>Oui</v>
      </c>
      <c r="G787" s="327" t="s">
        <v>2764</v>
      </c>
      <c r="I787" s="192" t="s">
        <v>724</v>
      </c>
      <c r="J787" s="235">
        <v>3000000</v>
      </c>
      <c r="K787" s="192" t="s">
        <v>354</v>
      </c>
    </row>
    <row r="788" spans="3:11" x14ac:dyDescent="0.25">
      <c r="C788" s="192" t="s">
        <v>2545</v>
      </c>
      <c r="D788" s="192" t="s">
        <v>2737</v>
      </c>
      <c r="E788" s="192" t="s">
        <v>2709</v>
      </c>
      <c r="F788" s="192" t="str">
        <f>VLOOKUP(Table10[[#This Row],[Nom du paiement]],[3]dddd!$B:$D,3,0)</f>
        <v>Oui</v>
      </c>
      <c r="G788" s="327" t="s">
        <v>2764</v>
      </c>
      <c r="I788" s="192" t="s">
        <v>724</v>
      </c>
      <c r="J788" s="235">
        <v>3000000</v>
      </c>
      <c r="K788" s="192" t="s">
        <v>354</v>
      </c>
    </row>
    <row r="789" spans="3:11" x14ac:dyDescent="0.25">
      <c r="C789" s="192" t="s">
        <v>2548</v>
      </c>
      <c r="D789" s="192" t="s">
        <v>2737</v>
      </c>
      <c r="E789" s="192" t="s">
        <v>2709</v>
      </c>
      <c r="F789" s="192" t="str">
        <f>VLOOKUP(Table10[[#This Row],[Nom du paiement]],[3]dddd!$B:$D,3,0)</f>
        <v>Oui</v>
      </c>
      <c r="G789" s="327" t="s">
        <v>2764</v>
      </c>
      <c r="I789" s="192" t="s">
        <v>724</v>
      </c>
      <c r="J789" s="235">
        <v>3000000</v>
      </c>
      <c r="K789" s="192" t="s">
        <v>354</v>
      </c>
    </row>
    <row r="790" spans="3:11" x14ac:dyDescent="0.25">
      <c r="C790" s="192" t="s">
        <v>2555</v>
      </c>
      <c r="D790" s="192" t="s">
        <v>2737</v>
      </c>
      <c r="E790" s="192" t="s">
        <v>2709</v>
      </c>
      <c r="F790" s="192" t="str">
        <f>VLOOKUP(Table10[[#This Row],[Nom du paiement]],[3]dddd!$B:$D,3,0)</f>
        <v>Oui</v>
      </c>
      <c r="G790" s="327" t="s">
        <v>2764</v>
      </c>
      <c r="I790" s="192" t="s">
        <v>724</v>
      </c>
      <c r="J790" s="235">
        <v>3000000</v>
      </c>
      <c r="K790" s="192" t="s">
        <v>354</v>
      </c>
    </row>
    <row r="791" spans="3:11" x14ac:dyDescent="0.25">
      <c r="C791" s="192" t="s">
        <v>2562</v>
      </c>
      <c r="D791" s="192" t="s">
        <v>2737</v>
      </c>
      <c r="E791" s="192" t="s">
        <v>2709</v>
      </c>
      <c r="F791" s="192" t="str">
        <f>VLOOKUP(Table10[[#This Row],[Nom du paiement]],[3]dddd!$B:$D,3,0)</f>
        <v>Oui</v>
      </c>
      <c r="G791" s="327" t="s">
        <v>2764</v>
      </c>
      <c r="I791" s="192" t="s">
        <v>724</v>
      </c>
      <c r="J791" s="235">
        <v>3000000</v>
      </c>
      <c r="K791" s="192" t="s">
        <v>354</v>
      </c>
    </row>
    <row r="792" spans="3:11" x14ac:dyDescent="0.25">
      <c r="C792" s="192" t="s">
        <v>2433</v>
      </c>
      <c r="D792" s="192" t="s">
        <v>2736</v>
      </c>
      <c r="E792" s="192" t="s">
        <v>2697</v>
      </c>
      <c r="F792" s="192" t="str">
        <f>VLOOKUP(Table10[[#This Row],[Nom du paiement]],[3]dddd!$B:$D,3,0)</f>
        <v>Non</v>
      </c>
      <c r="G792" s="327" t="s">
        <v>2764</v>
      </c>
      <c r="I792" s="192" t="s">
        <v>724</v>
      </c>
      <c r="J792" s="235">
        <v>2956040</v>
      </c>
      <c r="K792" s="192" t="s">
        <v>354</v>
      </c>
    </row>
    <row r="793" spans="3:11" x14ac:dyDescent="0.25">
      <c r="C793" s="192" t="s">
        <v>2555</v>
      </c>
      <c r="D793" s="192" t="s">
        <v>2737</v>
      </c>
      <c r="E793" s="192" t="s">
        <v>2748</v>
      </c>
      <c r="F793" s="192" t="str">
        <f>VLOOKUP(Table10[[#This Row],[Nom du paiement]],[3]dddd!$B:$D,3,0)</f>
        <v>Oui</v>
      </c>
      <c r="G793" s="327" t="s">
        <v>2764</v>
      </c>
      <c r="I793" s="192" t="s">
        <v>724</v>
      </c>
      <c r="J793" s="235">
        <v>2946028</v>
      </c>
      <c r="K793" s="192" t="s">
        <v>354</v>
      </c>
    </row>
    <row r="794" spans="3:11" ht="15.75" x14ac:dyDescent="0.3">
      <c r="C794" s="192" t="s">
        <v>2342</v>
      </c>
      <c r="D794" s="192" t="s">
        <v>2736</v>
      </c>
      <c r="E794" s="192" t="s">
        <v>2759</v>
      </c>
      <c r="F794" s="192" t="str">
        <f>VLOOKUP(Table10[[#This Row],[Nom du paiement]],[3]dddd!$B:$D,3,0)</f>
        <v>Non</v>
      </c>
      <c r="G794" s="327" t="s">
        <v>2763</v>
      </c>
      <c r="H794" s="336" t="s">
        <v>2775</v>
      </c>
      <c r="I794" s="192" t="s">
        <v>724</v>
      </c>
      <c r="J794" s="235">
        <v>2930000</v>
      </c>
      <c r="K794" s="192" t="s">
        <v>354</v>
      </c>
    </row>
    <row r="795" spans="3:11" x14ac:dyDescent="0.25">
      <c r="C795" s="192" t="s">
        <v>2408</v>
      </c>
      <c r="D795" s="192" t="s">
        <v>2737</v>
      </c>
      <c r="E795" s="192" t="s">
        <v>2691</v>
      </c>
      <c r="F795" s="192" t="str">
        <f>VLOOKUP(Table10[[#This Row],[Nom du paiement]],[3]dddd!$B:$D,3,0)</f>
        <v>Oui</v>
      </c>
      <c r="G795" s="327" t="s">
        <v>2764</v>
      </c>
      <c r="I795" s="192" t="s">
        <v>724</v>
      </c>
      <c r="J795" s="235">
        <v>2904204</v>
      </c>
      <c r="K795" s="192" t="s">
        <v>354</v>
      </c>
    </row>
    <row r="796" spans="3:11" x14ac:dyDescent="0.25">
      <c r="C796" s="192" t="s">
        <v>2344</v>
      </c>
      <c r="D796" s="192" t="s">
        <v>2742</v>
      </c>
      <c r="E796" s="192" t="s">
        <v>2718</v>
      </c>
      <c r="F796" s="192" t="str">
        <f>VLOOKUP(Table10[[#This Row],[Nom du paiement]],[3]dddd!$B:$D,3,0)</f>
        <v>Oui</v>
      </c>
      <c r="G796" s="327" t="s">
        <v>2763</v>
      </c>
      <c r="H796" s="335" t="s">
        <v>2772</v>
      </c>
      <c r="I796" s="192" t="s">
        <v>724</v>
      </c>
      <c r="J796" s="235">
        <v>2836224</v>
      </c>
      <c r="K796" s="192" t="s">
        <v>354</v>
      </c>
    </row>
    <row r="797" spans="3:11" x14ac:dyDescent="0.25">
      <c r="C797" s="192" t="s">
        <v>2522</v>
      </c>
      <c r="D797" s="192" t="s">
        <v>2735</v>
      </c>
      <c r="E797" s="192" t="s">
        <v>2690</v>
      </c>
      <c r="F797" s="192" t="str">
        <f>VLOOKUP(Table10[[#This Row],[Nom du paiement]],[3]dddd!$B:$D,3,0)</f>
        <v>Non</v>
      </c>
      <c r="G797" s="327" t="s">
        <v>2764</v>
      </c>
      <c r="I797" s="192" t="s">
        <v>724</v>
      </c>
      <c r="J797" s="235">
        <v>2830405</v>
      </c>
      <c r="K797" s="192" t="s">
        <v>354</v>
      </c>
    </row>
    <row r="798" spans="3:11" x14ac:dyDescent="0.25">
      <c r="C798" s="192" t="s">
        <v>2488</v>
      </c>
      <c r="D798" s="192" t="s">
        <v>2735</v>
      </c>
      <c r="E798" s="192" t="s">
        <v>2690</v>
      </c>
      <c r="F798" s="192" t="str">
        <f>VLOOKUP(Table10[[#This Row],[Nom du paiement]],[3]dddd!$B:$D,3,0)</f>
        <v>Non</v>
      </c>
      <c r="G798" s="327" t="s">
        <v>2764</v>
      </c>
      <c r="I798" s="192" t="s">
        <v>724</v>
      </c>
      <c r="J798" s="235">
        <v>2775473</v>
      </c>
      <c r="K798" s="192" t="s">
        <v>354</v>
      </c>
    </row>
    <row r="799" spans="3:11" x14ac:dyDescent="0.25">
      <c r="C799" s="192" t="s">
        <v>2493</v>
      </c>
      <c r="D799" s="192" t="s">
        <v>2736</v>
      </c>
      <c r="E799" s="192" t="s">
        <v>2697</v>
      </c>
      <c r="F799" s="192" t="str">
        <f>VLOOKUP(Table10[[#This Row],[Nom du paiement]],[3]dddd!$B:$D,3,0)</f>
        <v>Non</v>
      </c>
      <c r="G799" s="327" t="s">
        <v>2764</v>
      </c>
      <c r="I799" s="192" t="s">
        <v>724</v>
      </c>
      <c r="J799" s="235">
        <v>2760165</v>
      </c>
      <c r="K799" s="192" t="s">
        <v>354</v>
      </c>
    </row>
    <row r="800" spans="3:11" x14ac:dyDescent="0.25">
      <c r="C800" s="192" t="s">
        <v>2420</v>
      </c>
      <c r="D800" s="192" t="s">
        <v>2737</v>
      </c>
      <c r="E800" s="192" t="s">
        <v>2691</v>
      </c>
      <c r="F800" s="192" t="str">
        <f>VLOOKUP(Table10[[#This Row],[Nom du paiement]],[3]dddd!$B:$D,3,0)</f>
        <v>Oui</v>
      </c>
      <c r="G800" s="327" t="s">
        <v>2764</v>
      </c>
      <c r="I800" s="192" t="s">
        <v>724</v>
      </c>
      <c r="J800" s="235">
        <v>2743722</v>
      </c>
      <c r="K800" s="192" t="s">
        <v>354</v>
      </c>
    </row>
    <row r="801" spans="3:11" x14ac:dyDescent="0.25">
      <c r="C801" s="192" t="s">
        <v>2631</v>
      </c>
      <c r="D801" s="192" t="s">
        <v>2736</v>
      </c>
      <c r="E801" s="192" t="s">
        <v>2730</v>
      </c>
      <c r="F801" s="192" t="str">
        <f>VLOOKUP(Table10[[#This Row],[Nom du paiement]],[3]dddd!$B:$D,3,0)</f>
        <v>Non</v>
      </c>
      <c r="G801" s="327" t="s">
        <v>2764</v>
      </c>
      <c r="I801" s="192" t="s">
        <v>724</v>
      </c>
      <c r="J801" s="235">
        <v>2717526</v>
      </c>
      <c r="K801" s="192" t="s">
        <v>354</v>
      </c>
    </row>
    <row r="802" spans="3:11" x14ac:dyDescent="0.25">
      <c r="C802" s="192" t="s">
        <v>2535</v>
      </c>
      <c r="D802" s="192" t="s">
        <v>2736</v>
      </c>
      <c r="E802" s="192" t="s">
        <v>2697</v>
      </c>
      <c r="F802" s="192" t="str">
        <f>VLOOKUP(Table10[[#This Row],[Nom du paiement]],[3]dddd!$B:$D,3,0)</f>
        <v>Non</v>
      </c>
      <c r="G802" s="327" t="s">
        <v>2764</v>
      </c>
      <c r="I802" s="192" t="s">
        <v>724</v>
      </c>
      <c r="J802" s="235">
        <v>2665835</v>
      </c>
      <c r="K802" s="192" t="s">
        <v>354</v>
      </c>
    </row>
    <row r="803" spans="3:11" x14ac:dyDescent="0.25">
      <c r="C803" s="192" t="s">
        <v>2653</v>
      </c>
      <c r="D803" s="192" t="s">
        <v>2736</v>
      </c>
      <c r="E803" s="192" t="s">
        <v>2752</v>
      </c>
      <c r="F803" s="192" t="str">
        <f>VLOOKUP(Table10[[#This Row],[Nom du paiement]],[3]dddd!$B:$D,3,0)</f>
        <v>Non</v>
      </c>
      <c r="G803" s="327" t="s">
        <v>2764</v>
      </c>
      <c r="I803" s="192" t="s">
        <v>724</v>
      </c>
      <c r="J803" s="235">
        <v>2629568</v>
      </c>
      <c r="K803" s="192" t="s">
        <v>354</v>
      </c>
    </row>
    <row r="804" spans="3:11" x14ac:dyDescent="0.25">
      <c r="C804" s="192" t="s">
        <v>2429</v>
      </c>
      <c r="D804" s="192" t="s">
        <v>2736</v>
      </c>
      <c r="E804" s="192" t="s">
        <v>2756</v>
      </c>
      <c r="F804" s="326" t="s">
        <v>70</v>
      </c>
      <c r="G804" s="327" t="s">
        <v>2764</v>
      </c>
      <c r="I804" s="192" t="s">
        <v>724</v>
      </c>
      <c r="J804" s="235">
        <v>2617500</v>
      </c>
      <c r="K804" s="192" t="s">
        <v>354</v>
      </c>
    </row>
    <row r="805" spans="3:11" x14ac:dyDescent="0.25">
      <c r="C805" s="192" t="s">
        <v>2344</v>
      </c>
      <c r="D805" s="192" t="s">
        <v>2736</v>
      </c>
      <c r="E805" s="192" t="s">
        <v>2730</v>
      </c>
      <c r="F805" s="192" t="str">
        <f>VLOOKUP(Table10[[#This Row],[Nom du paiement]],[3]dddd!$B:$D,3,0)</f>
        <v>Non</v>
      </c>
      <c r="G805" s="327" t="s">
        <v>2763</v>
      </c>
      <c r="H805" s="335" t="s">
        <v>2772</v>
      </c>
      <c r="I805" s="192" t="s">
        <v>724</v>
      </c>
      <c r="J805" s="235">
        <v>2607000</v>
      </c>
      <c r="K805" s="192" t="s">
        <v>354</v>
      </c>
    </row>
    <row r="806" spans="3:11" x14ac:dyDescent="0.25">
      <c r="C806" s="192" t="s">
        <v>2405</v>
      </c>
      <c r="D806" s="192" t="s">
        <v>2737</v>
      </c>
      <c r="E806" s="192" t="s">
        <v>2748</v>
      </c>
      <c r="F806" s="192" t="str">
        <f>VLOOKUP(Table10[[#This Row],[Nom du paiement]],[3]dddd!$B:$D,3,0)</f>
        <v>Oui</v>
      </c>
      <c r="G806" s="327" t="s">
        <v>2764</v>
      </c>
      <c r="I806" s="192" t="s">
        <v>724</v>
      </c>
      <c r="J806" s="235">
        <v>2602000</v>
      </c>
      <c r="K806" s="192" t="s">
        <v>354</v>
      </c>
    </row>
    <row r="807" spans="3:11" x14ac:dyDescent="0.25">
      <c r="C807" s="192" t="s">
        <v>2449</v>
      </c>
      <c r="D807" s="192" t="s">
        <v>2737</v>
      </c>
      <c r="E807" s="192" t="s">
        <v>2748</v>
      </c>
      <c r="F807" s="192" t="str">
        <f>VLOOKUP(Table10[[#This Row],[Nom du paiement]],[3]dddd!$B:$D,3,0)</f>
        <v>Oui</v>
      </c>
      <c r="G807" s="327" t="s">
        <v>2764</v>
      </c>
      <c r="I807" s="192" t="s">
        <v>724</v>
      </c>
      <c r="J807" s="235">
        <v>2600000</v>
      </c>
      <c r="K807" s="192" t="s">
        <v>354</v>
      </c>
    </row>
    <row r="808" spans="3:11" x14ac:dyDescent="0.25">
      <c r="C808" s="192" t="s">
        <v>2522</v>
      </c>
      <c r="D808" s="192" t="s">
        <v>2736</v>
      </c>
      <c r="E808" s="192" t="s">
        <v>2750</v>
      </c>
      <c r="F808" s="192" t="str">
        <f>VLOOKUP(Table10[[#This Row],[Nom du paiement]],[3]dddd!$B:$D,3,0)</f>
        <v>Non</v>
      </c>
      <c r="G808" s="327" t="s">
        <v>2764</v>
      </c>
      <c r="I808" s="192" t="s">
        <v>724</v>
      </c>
      <c r="J808" s="235">
        <v>2582707</v>
      </c>
      <c r="K808" s="192" t="s">
        <v>354</v>
      </c>
    </row>
    <row r="809" spans="3:11" x14ac:dyDescent="0.25">
      <c r="C809" s="192" t="s">
        <v>2377</v>
      </c>
      <c r="D809" s="192" t="s">
        <v>2737</v>
      </c>
      <c r="E809" s="192" t="s">
        <v>2748</v>
      </c>
      <c r="F809" s="192" t="str">
        <f>VLOOKUP(Table10[[#This Row],[Nom du paiement]],[3]dddd!$B:$D,3,0)</f>
        <v>Oui</v>
      </c>
      <c r="G809" s="327" t="s">
        <v>2764</v>
      </c>
      <c r="I809" s="192" t="s">
        <v>724</v>
      </c>
      <c r="J809" s="235">
        <v>2528513</v>
      </c>
      <c r="K809" s="192" t="s">
        <v>354</v>
      </c>
    </row>
    <row r="810" spans="3:11" x14ac:dyDescent="0.25">
      <c r="C810" s="192" t="s">
        <v>2364</v>
      </c>
      <c r="D810" s="192" t="s">
        <v>2737</v>
      </c>
      <c r="E810" s="192" t="s">
        <v>2709</v>
      </c>
      <c r="F810" s="192" t="str">
        <f>VLOOKUP(Table10[[#This Row],[Nom du paiement]],[3]dddd!$B:$D,3,0)</f>
        <v>Oui</v>
      </c>
      <c r="G810" s="327" t="s">
        <v>2764</v>
      </c>
      <c r="I810" s="192" t="s">
        <v>724</v>
      </c>
      <c r="J810" s="235">
        <v>2500000</v>
      </c>
      <c r="K810" s="192" t="s">
        <v>354</v>
      </c>
    </row>
    <row r="811" spans="3:11" x14ac:dyDescent="0.25">
      <c r="C811" s="192" t="s">
        <v>2435</v>
      </c>
      <c r="D811" s="192" t="s">
        <v>2737</v>
      </c>
      <c r="E811" s="192" t="s">
        <v>2748</v>
      </c>
      <c r="F811" s="192" t="str">
        <f>VLOOKUP(Table10[[#This Row],[Nom du paiement]],[3]dddd!$B:$D,3,0)</f>
        <v>Oui</v>
      </c>
      <c r="G811" s="327" t="s">
        <v>2764</v>
      </c>
      <c r="I811" s="192" t="s">
        <v>724</v>
      </c>
      <c r="J811" s="235">
        <v>2487890</v>
      </c>
      <c r="K811" s="192" t="s">
        <v>354</v>
      </c>
    </row>
    <row r="812" spans="3:11" x14ac:dyDescent="0.25">
      <c r="C812" s="192" t="s">
        <v>2637</v>
      </c>
      <c r="D812" s="192" t="s">
        <v>2736</v>
      </c>
      <c r="E812" s="192" t="s">
        <v>2701</v>
      </c>
      <c r="F812" s="192" t="str">
        <f>VLOOKUP(Table10[[#This Row],[Nom du paiement]],[3]dddd!$B:$D,3,0)</f>
        <v>Non</v>
      </c>
      <c r="G812" s="327" t="s">
        <v>2764</v>
      </c>
      <c r="I812" s="192" t="s">
        <v>724</v>
      </c>
      <c r="J812" s="235">
        <v>2483000</v>
      </c>
      <c r="K812" s="192" t="s">
        <v>354</v>
      </c>
    </row>
    <row r="813" spans="3:11" x14ac:dyDescent="0.25">
      <c r="C813" s="192" t="s">
        <v>2627</v>
      </c>
      <c r="D813" s="192" t="s">
        <v>2736</v>
      </c>
      <c r="E813" s="192" t="s">
        <v>2756</v>
      </c>
      <c r="F813" s="326" t="s">
        <v>70</v>
      </c>
      <c r="G813" s="327" t="s">
        <v>2764</v>
      </c>
      <c r="I813" s="192" t="s">
        <v>724</v>
      </c>
      <c r="J813" s="235">
        <v>2451000</v>
      </c>
      <c r="K813" s="192" t="s">
        <v>354</v>
      </c>
    </row>
    <row r="814" spans="3:11" x14ac:dyDescent="0.25">
      <c r="C814" s="192" t="s">
        <v>2366</v>
      </c>
      <c r="D814" s="192" t="s">
        <v>2736</v>
      </c>
      <c r="E814" s="192" t="s">
        <v>2757</v>
      </c>
      <c r="F814" s="326" t="s">
        <v>70</v>
      </c>
      <c r="G814" s="327" t="s">
        <v>2764</v>
      </c>
      <c r="I814" s="192" t="s">
        <v>724</v>
      </c>
      <c r="J814" s="235">
        <v>2445657</v>
      </c>
      <c r="K814" s="192" t="s">
        <v>354</v>
      </c>
    </row>
    <row r="815" spans="3:11" x14ac:dyDescent="0.25">
      <c r="C815" s="192" t="s">
        <v>2464</v>
      </c>
      <c r="D815" s="192" t="s">
        <v>2737</v>
      </c>
      <c r="E815" s="192" t="s">
        <v>2748</v>
      </c>
      <c r="F815" s="192" t="str">
        <f>VLOOKUP(Table10[[#This Row],[Nom du paiement]],[3]dddd!$B:$D,3,0)</f>
        <v>Oui</v>
      </c>
      <c r="G815" s="327" t="s">
        <v>2764</v>
      </c>
      <c r="I815" s="192" t="s">
        <v>724</v>
      </c>
      <c r="J815" s="235">
        <v>2434581</v>
      </c>
      <c r="K815" s="192" t="s">
        <v>354</v>
      </c>
    </row>
    <row r="816" spans="3:11" x14ac:dyDescent="0.25">
      <c r="C816" s="192" t="s">
        <v>2506</v>
      </c>
      <c r="D816" s="192" t="s">
        <v>2736</v>
      </c>
      <c r="E816" s="192" t="s">
        <v>2701</v>
      </c>
      <c r="F816" s="192" t="str">
        <f>VLOOKUP(Table10[[#This Row],[Nom du paiement]],[3]dddd!$B:$D,3,0)</f>
        <v>Non</v>
      </c>
      <c r="G816" s="327" t="s">
        <v>2764</v>
      </c>
      <c r="I816" s="192" t="s">
        <v>724</v>
      </c>
      <c r="J816" s="235">
        <v>2411291</v>
      </c>
      <c r="K816" s="192" t="s">
        <v>354</v>
      </c>
    </row>
    <row r="817" spans="3:11" x14ac:dyDescent="0.25">
      <c r="C817" s="192" t="s">
        <v>2642</v>
      </c>
      <c r="D817" s="192" t="s">
        <v>2736</v>
      </c>
      <c r="E817" s="192" t="s">
        <v>2758</v>
      </c>
      <c r="F817" s="192" t="str">
        <f>VLOOKUP(Table10[[#This Row],[Nom du paiement]],[3]dddd!$B:$D,3,0)</f>
        <v>Oui</v>
      </c>
      <c r="G817" s="327" t="s">
        <v>2764</v>
      </c>
      <c r="I817" s="192" t="s">
        <v>724</v>
      </c>
      <c r="J817" s="235">
        <v>2380000</v>
      </c>
      <c r="K817" s="192" t="s">
        <v>354</v>
      </c>
    </row>
    <row r="818" spans="3:11" x14ac:dyDescent="0.25">
      <c r="C818" s="192" t="s">
        <v>2429</v>
      </c>
      <c r="D818" s="192" t="s">
        <v>2737</v>
      </c>
      <c r="E818" s="192" t="s">
        <v>2748</v>
      </c>
      <c r="F818" s="192" t="str">
        <f>VLOOKUP(Table10[[#This Row],[Nom du paiement]],[3]dddd!$B:$D,3,0)</f>
        <v>Oui</v>
      </c>
      <c r="G818" s="327" t="s">
        <v>2764</v>
      </c>
      <c r="I818" s="192" t="s">
        <v>724</v>
      </c>
      <c r="J818" s="235">
        <v>2378340</v>
      </c>
      <c r="K818" s="192" t="s">
        <v>354</v>
      </c>
    </row>
    <row r="819" spans="3:11" x14ac:dyDescent="0.25">
      <c r="C819" s="192" t="s">
        <v>2518</v>
      </c>
      <c r="D819" s="192" t="s">
        <v>2736</v>
      </c>
      <c r="E819" s="192" t="s">
        <v>2729</v>
      </c>
      <c r="F819" s="192" t="str">
        <f>VLOOKUP(Table10[[#This Row],[Nom du paiement]],[3]dddd!$B:$D,3,0)</f>
        <v>Non</v>
      </c>
      <c r="G819" s="327" t="s">
        <v>2764</v>
      </c>
      <c r="I819" s="192" t="s">
        <v>724</v>
      </c>
      <c r="J819" s="235">
        <v>2353983</v>
      </c>
      <c r="K819" s="192" t="s">
        <v>354</v>
      </c>
    </row>
    <row r="820" spans="3:11" x14ac:dyDescent="0.25">
      <c r="C820" s="192" t="s">
        <v>2501</v>
      </c>
      <c r="D820" s="192" t="s">
        <v>2736</v>
      </c>
      <c r="E820" s="192" t="s">
        <v>2728</v>
      </c>
      <c r="F820" s="192" t="str">
        <f>VLOOKUP(Table10[[#This Row],[Nom du paiement]],[3]dddd!$B:$D,3,0)</f>
        <v>Non</v>
      </c>
      <c r="G820" s="327" t="s">
        <v>2764</v>
      </c>
      <c r="I820" s="192" t="s">
        <v>724</v>
      </c>
      <c r="J820" s="235">
        <v>2340542</v>
      </c>
      <c r="K820" s="192" t="s">
        <v>354</v>
      </c>
    </row>
    <row r="821" spans="3:11" x14ac:dyDescent="0.25">
      <c r="C821" s="192" t="s">
        <v>2397</v>
      </c>
      <c r="D821" s="192" t="s">
        <v>2737</v>
      </c>
      <c r="E821" s="192" t="s">
        <v>2748</v>
      </c>
      <c r="F821" s="192" t="str">
        <f>VLOOKUP(Table10[[#This Row],[Nom du paiement]],[3]dddd!$B:$D,3,0)</f>
        <v>Oui</v>
      </c>
      <c r="G821" s="327" t="s">
        <v>2764</v>
      </c>
      <c r="I821" s="192" t="s">
        <v>724</v>
      </c>
      <c r="J821" s="235">
        <v>2337265</v>
      </c>
      <c r="K821" s="192" t="s">
        <v>354</v>
      </c>
    </row>
    <row r="822" spans="3:11" x14ac:dyDescent="0.25">
      <c r="C822" s="192" t="s">
        <v>2639</v>
      </c>
      <c r="D822" s="192" t="s">
        <v>2736</v>
      </c>
      <c r="E822" s="192" t="s">
        <v>2745</v>
      </c>
      <c r="F822" s="192" t="str">
        <f>VLOOKUP(Table10[[#This Row],[Nom du paiement]],[3]dddd!$B:$D,3,0)</f>
        <v>Non</v>
      </c>
      <c r="G822" s="327" t="s">
        <v>2764</v>
      </c>
      <c r="I822" s="192" t="s">
        <v>724</v>
      </c>
      <c r="J822" s="235">
        <v>2309044</v>
      </c>
      <c r="K822" s="192" t="s">
        <v>354</v>
      </c>
    </row>
    <row r="823" spans="3:11" x14ac:dyDescent="0.25">
      <c r="C823" s="192" t="s">
        <v>2405</v>
      </c>
      <c r="D823" s="192" t="s">
        <v>2736</v>
      </c>
      <c r="E823" s="192" t="s">
        <v>2754</v>
      </c>
      <c r="F823" s="192" t="str">
        <f>VLOOKUP(Table10[[#This Row],[Nom du paiement]],[3]dddd!$B:$D,3,0)</f>
        <v>Non</v>
      </c>
      <c r="G823" s="327" t="s">
        <v>2764</v>
      </c>
      <c r="I823" s="192" t="s">
        <v>724</v>
      </c>
      <c r="J823" s="235">
        <v>2288349</v>
      </c>
      <c r="K823" s="192" t="s">
        <v>354</v>
      </c>
    </row>
    <row r="824" spans="3:11" x14ac:dyDescent="0.25">
      <c r="C824" s="192" t="s">
        <v>2350</v>
      </c>
      <c r="D824" s="192" t="s">
        <v>2739</v>
      </c>
      <c r="E824" s="192" t="s">
        <v>2749</v>
      </c>
      <c r="F824" s="192" t="str">
        <f>VLOOKUP(Table10[[#This Row],[Nom du paiement]],[3]dddd!$B:$D,3,0)</f>
        <v>Non</v>
      </c>
      <c r="G824" s="327" t="s">
        <v>2763</v>
      </c>
      <c r="I824" s="192" t="s">
        <v>724</v>
      </c>
      <c r="J824" s="235">
        <v>2281250</v>
      </c>
      <c r="K824" s="192" t="s">
        <v>354</v>
      </c>
    </row>
    <row r="825" spans="3:11" x14ac:dyDescent="0.25">
      <c r="C825" s="192" t="s">
        <v>2468</v>
      </c>
      <c r="D825" s="192" t="s">
        <v>2736</v>
      </c>
      <c r="E825" s="192" t="s">
        <v>2727</v>
      </c>
      <c r="F825" s="192" t="str">
        <f>VLOOKUP(Table10[[#This Row],[Nom du paiement]],[3]dddd!$B:$D,3,0)</f>
        <v>Non</v>
      </c>
      <c r="G825" s="327" t="s">
        <v>2764</v>
      </c>
      <c r="I825" s="192" t="s">
        <v>724</v>
      </c>
      <c r="J825" s="235">
        <v>2274592</v>
      </c>
      <c r="K825" s="192" t="s">
        <v>354</v>
      </c>
    </row>
    <row r="826" spans="3:11" x14ac:dyDescent="0.25">
      <c r="C826" s="192" t="s">
        <v>2470</v>
      </c>
      <c r="D826" s="192" t="s">
        <v>2737</v>
      </c>
      <c r="E826" s="192" t="s">
        <v>2748</v>
      </c>
      <c r="F826" s="192" t="str">
        <f>VLOOKUP(Table10[[#This Row],[Nom du paiement]],[3]dddd!$B:$D,3,0)</f>
        <v>Oui</v>
      </c>
      <c r="G826" s="327" t="s">
        <v>2764</v>
      </c>
      <c r="I826" s="192" t="s">
        <v>724</v>
      </c>
      <c r="J826" s="235">
        <v>2248500</v>
      </c>
      <c r="K826" s="192" t="s">
        <v>354</v>
      </c>
    </row>
    <row r="827" spans="3:11" ht="15.75" x14ac:dyDescent="0.3">
      <c r="C827" s="192" t="s">
        <v>2339</v>
      </c>
      <c r="D827" s="192" t="s">
        <v>2736</v>
      </c>
      <c r="E827" s="192" t="s">
        <v>2759</v>
      </c>
      <c r="F827" s="192" t="str">
        <f>VLOOKUP(Table10[[#This Row],[Nom du paiement]],[3]dddd!$B:$D,3,0)</f>
        <v>Non</v>
      </c>
      <c r="G827" s="327" t="s">
        <v>2763</v>
      </c>
      <c r="H827" s="336" t="s">
        <v>2768</v>
      </c>
      <c r="I827" s="192" t="s">
        <v>724</v>
      </c>
      <c r="J827" s="235">
        <v>2218220</v>
      </c>
      <c r="K827" s="192" t="s">
        <v>354</v>
      </c>
    </row>
    <row r="828" spans="3:11" x14ac:dyDescent="0.25">
      <c r="C828" s="192" t="s">
        <v>2535</v>
      </c>
      <c r="D828" s="192" t="s">
        <v>2736</v>
      </c>
      <c r="E828" s="192" t="s">
        <v>2693</v>
      </c>
      <c r="F828" s="192" t="str">
        <f>VLOOKUP(Table10[[#This Row],[Nom du paiement]],[3]dddd!$B:$D,3,0)</f>
        <v>Non</v>
      </c>
      <c r="G828" s="327" t="s">
        <v>2764</v>
      </c>
      <c r="I828" s="192" t="s">
        <v>724</v>
      </c>
      <c r="J828" s="235">
        <v>2212175</v>
      </c>
      <c r="K828" s="192" t="s">
        <v>354</v>
      </c>
    </row>
    <row r="829" spans="3:11" x14ac:dyDescent="0.25">
      <c r="C829" s="192" t="s">
        <v>2631</v>
      </c>
      <c r="D829" s="192" t="s">
        <v>2736</v>
      </c>
      <c r="E829" s="192" t="s">
        <v>2753</v>
      </c>
      <c r="F829" s="192" t="str">
        <f>VLOOKUP(Table10[[#This Row],[Nom du paiement]],[3]dddd!$B:$D,3,0)</f>
        <v>Non</v>
      </c>
      <c r="G829" s="327" t="s">
        <v>2764</v>
      </c>
      <c r="I829" s="192" t="s">
        <v>724</v>
      </c>
      <c r="J829" s="235">
        <v>2108892</v>
      </c>
      <c r="K829" s="192" t="s">
        <v>354</v>
      </c>
    </row>
    <row r="830" spans="3:11" x14ac:dyDescent="0.25">
      <c r="C830" s="192" t="s">
        <v>2568</v>
      </c>
      <c r="D830" s="192" t="s">
        <v>2737</v>
      </c>
      <c r="E830" s="192" t="s">
        <v>2746</v>
      </c>
      <c r="F830" s="192" t="str">
        <f>VLOOKUP(Table10[[#This Row],[Nom du paiement]],[3]dddd!$B:$D,3,0)</f>
        <v>Oui</v>
      </c>
      <c r="G830" s="327" t="s">
        <v>2764</v>
      </c>
      <c r="I830" s="192" t="s">
        <v>724</v>
      </c>
      <c r="J830" s="235">
        <v>2105030</v>
      </c>
      <c r="K830" s="192" t="s">
        <v>354</v>
      </c>
    </row>
    <row r="831" spans="3:11" x14ac:dyDescent="0.25">
      <c r="C831" s="192" t="s">
        <v>2402</v>
      </c>
      <c r="D831" s="192" t="s">
        <v>2736</v>
      </c>
      <c r="E831" s="192" t="s">
        <v>2724</v>
      </c>
      <c r="F831" s="192" t="str">
        <f>VLOOKUP(Table10[[#This Row],[Nom du paiement]],[3]dddd!$B:$D,3,0)</f>
        <v>Non</v>
      </c>
      <c r="G831" s="327" t="s">
        <v>2764</v>
      </c>
      <c r="I831" s="192" t="s">
        <v>724</v>
      </c>
      <c r="J831" s="235">
        <v>2104342</v>
      </c>
      <c r="K831" s="192" t="s">
        <v>354</v>
      </c>
    </row>
    <row r="832" spans="3:11" x14ac:dyDescent="0.25">
      <c r="C832" s="192" t="s">
        <v>2541</v>
      </c>
      <c r="D832" s="192" t="s">
        <v>2736</v>
      </c>
      <c r="E832" s="192" t="s">
        <v>2701</v>
      </c>
      <c r="F832" s="192" t="str">
        <f>VLOOKUP(Table10[[#This Row],[Nom du paiement]],[3]dddd!$B:$D,3,0)</f>
        <v>Non</v>
      </c>
      <c r="G832" s="327" t="s">
        <v>2764</v>
      </c>
      <c r="I832" s="192" t="s">
        <v>724</v>
      </c>
      <c r="J832" s="235">
        <v>2071893</v>
      </c>
      <c r="K832" s="192" t="s">
        <v>354</v>
      </c>
    </row>
    <row r="833" spans="3:11" x14ac:dyDescent="0.25">
      <c r="C833" s="192" t="s">
        <v>2501</v>
      </c>
      <c r="D833" s="192" t="s">
        <v>2737</v>
      </c>
      <c r="E833" s="192" t="s">
        <v>2748</v>
      </c>
      <c r="F833" s="192" t="str">
        <f>VLOOKUP(Table10[[#This Row],[Nom du paiement]],[3]dddd!$B:$D,3,0)</f>
        <v>Oui</v>
      </c>
      <c r="G833" s="327" t="s">
        <v>2764</v>
      </c>
      <c r="I833" s="192" t="s">
        <v>724</v>
      </c>
      <c r="J833" s="235">
        <v>2044476</v>
      </c>
      <c r="K833" s="192" t="s">
        <v>354</v>
      </c>
    </row>
    <row r="834" spans="3:11" ht="15.75" x14ac:dyDescent="0.3">
      <c r="C834" s="192" t="s">
        <v>2351</v>
      </c>
      <c r="D834" s="192" t="s">
        <v>2736</v>
      </c>
      <c r="E834" s="192" t="s">
        <v>2697</v>
      </c>
      <c r="F834" s="192" t="str">
        <f>VLOOKUP(Table10[[#This Row],[Nom du paiement]],[3]dddd!$B:$D,3,0)</f>
        <v>Non</v>
      </c>
      <c r="G834" s="327" t="s">
        <v>2763</v>
      </c>
      <c r="H834" s="336" t="s">
        <v>2765</v>
      </c>
      <c r="I834" s="192" t="s">
        <v>724</v>
      </c>
      <c r="J834" s="235">
        <v>2021643</v>
      </c>
      <c r="K834" s="192" t="s">
        <v>354</v>
      </c>
    </row>
    <row r="835" spans="3:11" x14ac:dyDescent="0.25">
      <c r="C835" s="192" t="s">
        <v>2635</v>
      </c>
      <c r="D835" s="192" t="s">
        <v>2736</v>
      </c>
      <c r="E835" s="192" t="s">
        <v>2730</v>
      </c>
      <c r="F835" s="192" t="str">
        <f>VLOOKUP(Table10[[#This Row],[Nom du paiement]],[3]dddd!$B:$D,3,0)</f>
        <v>Non</v>
      </c>
      <c r="G835" s="327" t="s">
        <v>2764</v>
      </c>
      <c r="I835" s="192" t="s">
        <v>724</v>
      </c>
      <c r="J835" s="235">
        <v>2001750</v>
      </c>
      <c r="K835" s="192" t="s">
        <v>354</v>
      </c>
    </row>
    <row r="836" spans="3:11" x14ac:dyDescent="0.25">
      <c r="C836" s="192" t="s">
        <v>2357</v>
      </c>
      <c r="D836" s="192" t="s">
        <v>2736</v>
      </c>
      <c r="E836" s="192" t="s">
        <v>2724</v>
      </c>
      <c r="F836" s="192" t="str">
        <f>VLOOKUP(Table10[[#This Row],[Nom du paiement]],[3]dddd!$B:$D,3,0)</f>
        <v>Non</v>
      </c>
      <c r="G836" s="327" t="s">
        <v>2764</v>
      </c>
      <c r="I836" s="192" t="s">
        <v>724</v>
      </c>
      <c r="J836" s="235">
        <v>2000000</v>
      </c>
      <c r="K836" s="192" t="s">
        <v>354</v>
      </c>
    </row>
    <row r="837" spans="3:11" x14ac:dyDescent="0.25">
      <c r="C837" s="192" t="s">
        <v>2362</v>
      </c>
      <c r="D837" s="192" t="s">
        <v>2737</v>
      </c>
      <c r="E837" s="192" t="s">
        <v>2709</v>
      </c>
      <c r="F837" s="192" t="str">
        <f>VLOOKUP(Table10[[#This Row],[Nom du paiement]],[3]dddd!$B:$D,3,0)</f>
        <v>Oui</v>
      </c>
      <c r="G837" s="327" t="s">
        <v>2764</v>
      </c>
      <c r="I837" s="192" t="s">
        <v>724</v>
      </c>
      <c r="J837" s="235">
        <v>2000000</v>
      </c>
      <c r="K837" s="192" t="s">
        <v>354</v>
      </c>
    </row>
    <row r="838" spans="3:11" x14ac:dyDescent="0.25">
      <c r="C838" s="192" t="s">
        <v>2393</v>
      </c>
      <c r="D838" s="192" t="s">
        <v>2737</v>
      </c>
      <c r="E838" s="192" t="s">
        <v>2709</v>
      </c>
      <c r="F838" s="192" t="str">
        <f>VLOOKUP(Table10[[#This Row],[Nom du paiement]],[3]dddd!$B:$D,3,0)</f>
        <v>Oui</v>
      </c>
      <c r="G838" s="327" t="s">
        <v>2764</v>
      </c>
      <c r="I838" s="192" t="s">
        <v>724</v>
      </c>
      <c r="J838" s="235">
        <v>2000000</v>
      </c>
      <c r="K838" s="192" t="s">
        <v>354</v>
      </c>
    </row>
    <row r="839" spans="3:11" x14ac:dyDescent="0.25">
      <c r="C839" s="192" t="s">
        <v>2413</v>
      </c>
      <c r="D839" s="192" t="s">
        <v>2737</v>
      </c>
      <c r="E839" s="192" t="s">
        <v>2709</v>
      </c>
      <c r="F839" s="192" t="str">
        <f>VLOOKUP(Table10[[#This Row],[Nom du paiement]],[3]dddd!$B:$D,3,0)</f>
        <v>Oui</v>
      </c>
      <c r="G839" s="327" t="s">
        <v>2764</v>
      </c>
      <c r="I839" s="192" t="s">
        <v>724</v>
      </c>
      <c r="J839" s="235">
        <v>2000000</v>
      </c>
      <c r="K839" s="192" t="s">
        <v>354</v>
      </c>
    </row>
    <row r="840" spans="3:11" x14ac:dyDescent="0.25">
      <c r="C840" s="192" t="s">
        <v>2422</v>
      </c>
      <c r="D840" s="192" t="s">
        <v>2737</v>
      </c>
      <c r="E840" s="192" t="s">
        <v>2709</v>
      </c>
      <c r="F840" s="192" t="str">
        <f>VLOOKUP(Table10[[#This Row],[Nom du paiement]],[3]dddd!$B:$D,3,0)</f>
        <v>Oui</v>
      </c>
      <c r="G840" s="327" t="s">
        <v>2764</v>
      </c>
      <c r="I840" s="192" t="s">
        <v>724</v>
      </c>
      <c r="J840" s="235">
        <v>2000000</v>
      </c>
      <c r="K840" s="192" t="s">
        <v>354</v>
      </c>
    </row>
    <row r="841" spans="3:11" x14ac:dyDescent="0.25">
      <c r="C841" s="192" t="s">
        <v>2458</v>
      </c>
      <c r="D841" s="192" t="s">
        <v>2737</v>
      </c>
      <c r="E841" s="192" t="s">
        <v>2709</v>
      </c>
      <c r="F841" s="192" t="str">
        <f>VLOOKUP(Table10[[#This Row],[Nom du paiement]],[3]dddd!$B:$D,3,0)</f>
        <v>Oui</v>
      </c>
      <c r="G841" s="327" t="s">
        <v>2764</v>
      </c>
      <c r="I841" s="192" t="s">
        <v>724</v>
      </c>
      <c r="J841" s="235">
        <v>2000000</v>
      </c>
      <c r="K841" s="192" t="s">
        <v>354</v>
      </c>
    </row>
    <row r="842" spans="3:11" x14ac:dyDescent="0.25">
      <c r="C842" s="192" t="s">
        <v>2460</v>
      </c>
      <c r="D842" s="192" t="s">
        <v>2737</v>
      </c>
      <c r="E842" s="192" t="s">
        <v>2709</v>
      </c>
      <c r="F842" s="192" t="str">
        <f>VLOOKUP(Table10[[#This Row],[Nom du paiement]],[3]dddd!$B:$D,3,0)</f>
        <v>Oui</v>
      </c>
      <c r="G842" s="327" t="s">
        <v>2764</v>
      </c>
      <c r="I842" s="192" t="s">
        <v>724</v>
      </c>
      <c r="J842" s="235">
        <v>2000000</v>
      </c>
      <c r="K842" s="192" t="s">
        <v>354</v>
      </c>
    </row>
    <row r="843" spans="3:11" x14ac:dyDescent="0.25">
      <c r="C843" s="192" t="s">
        <v>2475</v>
      </c>
      <c r="D843" s="192" t="s">
        <v>2737</v>
      </c>
      <c r="E843" s="192" t="s">
        <v>2709</v>
      </c>
      <c r="F843" s="192" t="str">
        <f>VLOOKUP(Table10[[#This Row],[Nom du paiement]],[3]dddd!$B:$D,3,0)</f>
        <v>Oui</v>
      </c>
      <c r="G843" s="327" t="s">
        <v>2764</v>
      </c>
      <c r="I843" s="192" t="s">
        <v>724</v>
      </c>
      <c r="J843" s="235">
        <v>2000000</v>
      </c>
      <c r="K843" s="192" t="s">
        <v>354</v>
      </c>
    </row>
    <row r="844" spans="3:11" x14ac:dyDescent="0.25">
      <c r="C844" s="192" t="s">
        <v>2500</v>
      </c>
      <c r="D844" s="192" t="s">
        <v>2737</v>
      </c>
      <c r="E844" s="192" t="s">
        <v>2709</v>
      </c>
      <c r="F844" s="192" t="str">
        <f>VLOOKUP(Table10[[#This Row],[Nom du paiement]],[3]dddd!$B:$D,3,0)</f>
        <v>Oui</v>
      </c>
      <c r="G844" s="327" t="s">
        <v>2764</v>
      </c>
      <c r="I844" s="192" t="s">
        <v>724</v>
      </c>
      <c r="J844" s="235">
        <v>2000000</v>
      </c>
      <c r="K844" s="192" t="s">
        <v>354</v>
      </c>
    </row>
    <row r="845" spans="3:11" x14ac:dyDescent="0.25">
      <c r="C845" s="192" t="s">
        <v>2502</v>
      </c>
      <c r="D845" s="192" t="s">
        <v>2737</v>
      </c>
      <c r="E845" s="192" t="s">
        <v>2709</v>
      </c>
      <c r="F845" s="192" t="str">
        <f>VLOOKUP(Table10[[#This Row],[Nom du paiement]],[3]dddd!$B:$D,3,0)</f>
        <v>Oui</v>
      </c>
      <c r="G845" s="327" t="s">
        <v>2764</v>
      </c>
      <c r="I845" s="192" t="s">
        <v>724</v>
      </c>
      <c r="J845" s="235">
        <v>2000000</v>
      </c>
      <c r="K845" s="192" t="s">
        <v>354</v>
      </c>
    </row>
    <row r="846" spans="3:11" x14ac:dyDescent="0.25">
      <c r="C846" s="192" t="s">
        <v>2526</v>
      </c>
      <c r="D846" s="192" t="s">
        <v>2737</v>
      </c>
      <c r="E846" s="192" t="s">
        <v>2709</v>
      </c>
      <c r="F846" s="192" t="str">
        <f>VLOOKUP(Table10[[#This Row],[Nom du paiement]],[3]dddd!$B:$D,3,0)</f>
        <v>Oui</v>
      </c>
      <c r="G846" s="327" t="s">
        <v>2764</v>
      </c>
      <c r="I846" s="192" t="s">
        <v>724</v>
      </c>
      <c r="J846" s="235">
        <v>2000000</v>
      </c>
      <c r="K846" s="192" t="s">
        <v>354</v>
      </c>
    </row>
    <row r="847" spans="3:11" x14ac:dyDescent="0.25">
      <c r="C847" s="192" t="s">
        <v>2534</v>
      </c>
      <c r="D847" s="192" t="s">
        <v>2737</v>
      </c>
      <c r="E847" s="192" t="s">
        <v>2709</v>
      </c>
      <c r="F847" s="192" t="str">
        <f>VLOOKUP(Table10[[#This Row],[Nom du paiement]],[3]dddd!$B:$D,3,0)</f>
        <v>Oui</v>
      </c>
      <c r="G847" s="327" t="s">
        <v>2764</v>
      </c>
      <c r="I847" s="192" t="s">
        <v>724</v>
      </c>
      <c r="J847" s="235">
        <v>2000000</v>
      </c>
      <c r="K847" s="192" t="s">
        <v>354</v>
      </c>
    </row>
    <row r="848" spans="3:11" x14ac:dyDescent="0.25">
      <c r="C848" s="192" t="s">
        <v>2538</v>
      </c>
      <c r="D848" s="192" t="s">
        <v>2737</v>
      </c>
      <c r="E848" s="192" t="s">
        <v>2709</v>
      </c>
      <c r="F848" s="192" t="str">
        <f>VLOOKUP(Table10[[#This Row],[Nom du paiement]],[3]dddd!$B:$D,3,0)</f>
        <v>Oui</v>
      </c>
      <c r="G848" s="327" t="s">
        <v>2764</v>
      </c>
      <c r="I848" s="192" t="s">
        <v>724</v>
      </c>
      <c r="J848" s="235">
        <v>2000000</v>
      </c>
      <c r="K848" s="192" t="s">
        <v>354</v>
      </c>
    </row>
    <row r="849" spans="3:11" x14ac:dyDescent="0.25">
      <c r="C849" s="192" t="s">
        <v>2565</v>
      </c>
      <c r="D849" s="192" t="s">
        <v>2737</v>
      </c>
      <c r="E849" s="192" t="s">
        <v>2709</v>
      </c>
      <c r="F849" s="192" t="str">
        <f>VLOOKUP(Table10[[#This Row],[Nom du paiement]],[3]dddd!$B:$D,3,0)</f>
        <v>Oui</v>
      </c>
      <c r="G849" s="327" t="s">
        <v>2764</v>
      </c>
      <c r="I849" s="192" t="s">
        <v>724</v>
      </c>
      <c r="J849" s="235">
        <v>2000000</v>
      </c>
      <c r="K849" s="192" t="s">
        <v>354</v>
      </c>
    </row>
    <row r="850" spans="3:11" x14ac:dyDescent="0.25">
      <c r="C850" s="192" t="s">
        <v>2487</v>
      </c>
      <c r="D850" s="192" t="s">
        <v>2737</v>
      </c>
      <c r="E850" s="192" t="s">
        <v>2748</v>
      </c>
      <c r="F850" s="192" t="str">
        <f>VLOOKUP(Table10[[#This Row],[Nom du paiement]],[3]dddd!$B:$D,3,0)</f>
        <v>Oui</v>
      </c>
      <c r="G850" s="327" t="s">
        <v>2764</v>
      </c>
      <c r="I850" s="192" t="s">
        <v>724</v>
      </c>
      <c r="J850" s="235">
        <v>1988270</v>
      </c>
      <c r="K850" s="192" t="s">
        <v>354</v>
      </c>
    </row>
    <row r="851" spans="3:11" x14ac:dyDescent="0.25">
      <c r="C851" s="192" t="s">
        <v>2450</v>
      </c>
      <c r="D851" s="192" t="s">
        <v>2737</v>
      </c>
      <c r="E851" s="192" t="s">
        <v>2748</v>
      </c>
      <c r="F851" s="192" t="str">
        <f>VLOOKUP(Table10[[#This Row],[Nom du paiement]],[3]dddd!$B:$D,3,0)</f>
        <v>Oui</v>
      </c>
      <c r="G851" s="327" t="s">
        <v>2764</v>
      </c>
      <c r="I851" s="192" t="s">
        <v>724</v>
      </c>
      <c r="J851" s="235">
        <v>1987866</v>
      </c>
      <c r="K851" s="192" t="s">
        <v>354</v>
      </c>
    </row>
    <row r="852" spans="3:11" x14ac:dyDescent="0.25">
      <c r="C852" s="192" t="s">
        <v>2361</v>
      </c>
      <c r="D852" s="192" t="s">
        <v>2737</v>
      </c>
      <c r="E852" s="192" t="s">
        <v>2704</v>
      </c>
      <c r="F852" s="192" t="str">
        <f>VLOOKUP(Table10[[#This Row],[Nom du paiement]],[3]dddd!$B:$D,3,0)</f>
        <v>Oui</v>
      </c>
      <c r="G852" s="327" t="s">
        <v>2764</v>
      </c>
      <c r="I852" s="192" t="s">
        <v>724</v>
      </c>
      <c r="J852" s="235">
        <v>1983857</v>
      </c>
      <c r="K852" s="192" t="s">
        <v>354</v>
      </c>
    </row>
    <row r="853" spans="3:11" x14ac:dyDescent="0.25">
      <c r="C853" s="192" t="s">
        <v>2469</v>
      </c>
      <c r="D853" s="192" t="s">
        <v>2737</v>
      </c>
      <c r="E853" s="192" t="s">
        <v>2748</v>
      </c>
      <c r="F853" s="192" t="str">
        <f>VLOOKUP(Table10[[#This Row],[Nom du paiement]],[3]dddd!$B:$D,3,0)</f>
        <v>Oui</v>
      </c>
      <c r="G853" s="327" t="s">
        <v>2764</v>
      </c>
      <c r="I853" s="192" t="s">
        <v>724</v>
      </c>
      <c r="J853" s="235">
        <v>1980160</v>
      </c>
      <c r="K853" s="192" t="s">
        <v>354</v>
      </c>
    </row>
    <row r="854" spans="3:11" x14ac:dyDescent="0.25">
      <c r="C854" s="192" t="s">
        <v>2634</v>
      </c>
      <c r="D854" s="192" t="s">
        <v>2736</v>
      </c>
      <c r="E854" s="192" t="s">
        <v>2728</v>
      </c>
      <c r="F854" s="192" t="str">
        <f>VLOOKUP(Table10[[#This Row],[Nom du paiement]],[3]dddd!$B:$D,3,0)</f>
        <v>Non</v>
      </c>
      <c r="G854" s="327" t="s">
        <v>2764</v>
      </c>
      <c r="I854" s="192" t="s">
        <v>724</v>
      </c>
      <c r="J854" s="235">
        <v>1973500</v>
      </c>
      <c r="K854" s="192" t="s">
        <v>354</v>
      </c>
    </row>
    <row r="855" spans="3:11" x14ac:dyDescent="0.25">
      <c r="C855" s="192" t="s">
        <v>2635</v>
      </c>
      <c r="D855" s="192" t="s">
        <v>2736</v>
      </c>
      <c r="E855" s="192" t="s">
        <v>2756</v>
      </c>
      <c r="F855" s="326" t="s">
        <v>70</v>
      </c>
      <c r="G855" s="327" t="s">
        <v>2764</v>
      </c>
      <c r="I855" s="192" t="s">
        <v>724</v>
      </c>
      <c r="J855" s="235">
        <v>1920000</v>
      </c>
      <c r="K855" s="192" t="s">
        <v>354</v>
      </c>
    </row>
    <row r="856" spans="3:11" x14ac:dyDescent="0.25">
      <c r="C856" s="192" t="s">
        <v>2477</v>
      </c>
      <c r="D856" s="192" t="s">
        <v>2737</v>
      </c>
      <c r="E856" s="192" t="s">
        <v>2748</v>
      </c>
      <c r="F856" s="192" t="str">
        <f>VLOOKUP(Table10[[#This Row],[Nom du paiement]],[3]dddd!$B:$D,3,0)</f>
        <v>Oui</v>
      </c>
      <c r="G856" s="327" t="s">
        <v>2764</v>
      </c>
      <c r="I856" s="192" t="s">
        <v>724</v>
      </c>
      <c r="J856" s="235">
        <v>1906849</v>
      </c>
      <c r="K856" s="192" t="s">
        <v>354</v>
      </c>
    </row>
    <row r="857" spans="3:11" x14ac:dyDescent="0.25">
      <c r="C857" s="192" t="s">
        <v>2488</v>
      </c>
      <c r="D857" s="192" t="s">
        <v>2737</v>
      </c>
      <c r="E857" s="192" t="s">
        <v>2748</v>
      </c>
      <c r="F857" s="192" t="str">
        <f>VLOOKUP(Table10[[#This Row],[Nom du paiement]],[3]dddd!$B:$D,3,0)</f>
        <v>Oui</v>
      </c>
      <c r="G857" s="327" t="s">
        <v>2764</v>
      </c>
      <c r="I857" s="192" t="s">
        <v>724</v>
      </c>
      <c r="J857" s="235">
        <v>1905863</v>
      </c>
      <c r="K857" s="192" t="s">
        <v>354</v>
      </c>
    </row>
    <row r="858" spans="3:11" x14ac:dyDescent="0.25">
      <c r="C858" s="192" t="s">
        <v>2388</v>
      </c>
      <c r="D858" s="192" t="s">
        <v>2737</v>
      </c>
      <c r="E858" s="192" t="s">
        <v>2748</v>
      </c>
      <c r="F858" s="192" t="str">
        <f>VLOOKUP(Table10[[#This Row],[Nom du paiement]],[3]dddd!$B:$D,3,0)</f>
        <v>Oui</v>
      </c>
      <c r="G858" s="327" t="s">
        <v>2764</v>
      </c>
      <c r="I858" s="192" t="s">
        <v>724</v>
      </c>
      <c r="J858" s="235">
        <v>1888452</v>
      </c>
      <c r="K858" s="192" t="s">
        <v>354</v>
      </c>
    </row>
    <row r="859" spans="3:11" x14ac:dyDescent="0.25">
      <c r="C859" s="192" t="s">
        <v>2441</v>
      </c>
      <c r="D859" s="192" t="s">
        <v>2737</v>
      </c>
      <c r="E859" s="192" t="s">
        <v>2748</v>
      </c>
      <c r="F859" s="192" t="str">
        <f>VLOOKUP(Table10[[#This Row],[Nom du paiement]],[3]dddd!$B:$D,3,0)</f>
        <v>Oui</v>
      </c>
      <c r="G859" s="327" t="s">
        <v>2764</v>
      </c>
      <c r="I859" s="192" t="s">
        <v>724</v>
      </c>
      <c r="J859" s="235">
        <v>1882942</v>
      </c>
      <c r="K859" s="192" t="s">
        <v>354</v>
      </c>
    </row>
    <row r="860" spans="3:11" x14ac:dyDescent="0.25">
      <c r="C860" s="192" t="s">
        <v>2497</v>
      </c>
      <c r="D860" s="192" t="s">
        <v>2737</v>
      </c>
      <c r="E860" s="192" t="s">
        <v>2748</v>
      </c>
      <c r="F860" s="192" t="str">
        <f>VLOOKUP(Table10[[#This Row],[Nom du paiement]],[3]dddd!$B:$D,3,0)</f>
        <v>Oui</v>
      </c>
      <c r="G860" s="327" t="s">
        <v>2764</v>
      </c>
      <c r="I860" s="192" t="s">
        <v>724</v>
      </c>
      <c r="J860" s="235">
        <v>1875400</v>
      </c>
      <c r="K860" s="192" t="s">
        <v>354</v>
      </c>
    </row>
    <row r="861" spans="3:11" x14ac:dyDescent="0.25">
      <c r="C861" s="192" t="s">
        <v>2492</v>
      </c>
      <c r="D861" s="192" t="s">
        <v>2736</v>
      </c>
      <c r="E861" s="192" t="s">
        <v>2724</v>
      </c>
      <c r="F861" s="192" t="str">
        <f>VLOOKUP(Table10[[#This Row],[Nom du paiement]],[3]dddd!$B:$D,3,0)</f>
        <v>Non</v>
      </c>
      <c r="G861" s="327" t="s">
        <v>2764</v>
      </c>
      <c r="I861" s="192" t="s">
        <v>724</v>
      </c>
      <c r="J861" s="235">
        <v>1863879</v>
      </c>
      <c r="K861" s="192" t="s">
        <v>354</v>
      </c>
    </row>
    <row r="862" spans="3:11" x14ac:dyDescent="0.25">
      <c r="C862" s="192" t="s">
        <v>2629</v>
      </c>
      <c r="D862" s="192" t="s">
        <v>2736</v>
      </c>
      <c r="E862" s="192" t="s">
        <v>2730</v>
      </c>
      <c r="F862" s="192" t="str">
        <f>VLOOKUP(Table10[[#This Row],[Nom du paiement]],[3]dddd!$B:$D,3,0)</f>
        <v>Non</v>
      </c>
      <c r="G862" s="327" t="s">
        <v>2764</v>
      </c>
      <c r="I862" s="192" t="s">
        <v>724</v>
      </c>
      <c r="J862" s="235">
        <v>1859619</v>
      </c>
      <c r="K862" s="192" t="s">
        <v>354</v>
      </c>
    </row>
    <row r="863" spans="3:11" x14ac:dyDescent="0.25">
      <c r="C863" s="192" t="s">
        <v>2494</v>
      </c>
      <c r="D863" s="192" t="s">
        <v>2737</v>
      </c>
      <c r="E863" s="192" t="s">
        <v>2748</v>
      </c>
      <c r="F863" s="192" t="str">
        <f>VLOOKUP(Table10[[#This Row],[Nom du paiement]],[3]dddd!$B:$D,3,0)</f>
        <v>Oui</v>
      </c>
      <c r="G863" s="327" t="s">
        <v>2764</v>
      </c>
      <c r="I863" s="192" t="s">
        <v>724</v>
      </c>
      <c r="J863" s="235">
        <v>1837400</v>
      </c>
      <c r="K863" s="192" t="s">
        <v>354</v>
      </c>
    </row>
    <row r="864" spans="3:11" x14ac:dyDescent="0.25">
      <c r="C864" s="192" t="s">
        <v>2416</v>
      </c>
      <c r="D864" s="192" t="s">
        <v>2737</v>
      </c>
      <c r="E864" s="192" t="s">
        <v>2748</v>
      </c>
      <c r="F864" s="192" t="str">
        <f>VLOOKUP(Table10[[#This Row],[Nom du paiement]],[3]dddd!$B:$D,3,0)</f>
        <v>Oui</v>
      </c>
      <c r="G864" s="327" t="s">
        <v>2764</v>
      </c>
      <c r="I864" s="192" t="s">
        <v>724</v>
      </c>
      <c r="J864" s="235">
        <v>1825571</v>
      </c>
      <c r="K864" s="192" t="s">
        <v>354</v>
      </c>
    </row>
    <row r="865" spans="3:11" x14ac:dyDescent="0.25">
      <c r="C865" s="192" t="s">
        <v>2476</v>
      </c>
      <c r="D865" s="192" t="s">
        <v>2737</v>
      </c>
      <c r="E865" s="192" t="s">
        <v>2748</v>
      </c>
      <c r="F865" s="192" t="str">
        <f>VLOOKUP(Table10[[#This Row],[Nom du paiement]],[3]dddd!$B:$D,3,0)</f>
        <v>Oui</v>
      </c>
      <c r="G865" s="327" t="s">
        <v>2764</v>
      </c>
      <c r="I865" s="192" t="s">
        <v>724</v>
      </c>
      <c r="J865" s="235">
        <v>1818275</v>
      </c>
      <c r="K865" s="192" t="s">
        <v>354</v>
      </c>
    </row>
    <row r="866" spans="3:11" x14ac:dyDescent="0.25">
      <c r="C866" s="192" t="s">
        <v>2444</v>
      </c>
      <c r="D866" s="192" t="s">
        <v>2737</v>
      </c>
      <c r="E866" s="192" t="s">
        <v>2704</v>
      </c>
      <c r="F866" s="192" t="str">
        <f>VLOOKUP(Table10[[#This Row],[Nom du paiement]],[3]dddd!$B:$D,3,0)</f>
        <v>Oui</v>
      </c>
      <c r="G866" s="327" t="s">
        <v>2764</v>
      </c>
      <c r="I866" s="192" t="s">
        <v>724</v>
      </c>
      <c r="J866" s="235">
        <v>1818182</v>
      </c>
      <c r="K866" s="192" t="s">
        <v>354</v>
      </c>
    </row>
    <row r="867" spans="3:11" x14ac:dyDescent="0.25">
      <c r="C867" s="192" t="s">
        <v>2481</v>
      </c>
      <c r="D867" s="192" t="s">
        <v>2737</v>
      </c>
      <c r="E867" s="192" t="s">
        <v>2748</v>
      </c>
      <c r="F867" s="192" t="str">
        <f>VLOOKUP(Table10[[#This Row],[Nom du paiement]],[3]dddd!$B:$D,3,0)</f>
        <v>Oui</v>
      </c>
      <c r="G867" s="327" t="s">
        <v>2764</v>
      </c>
      <c r="I867" s="192" t="s">
        <v>724</v>
      </c>
      <c r="J867" s="235">
        <v>1789780</v>
      </c>
      <c r="K867" s="192" t="s">
        <v>354</v>
      </c>
    </row>
    <row r="868" spans="3:11" x14ac:dyDescent="0.25">
      <c r="C868" s="192" t="s">
        <v>2552</v>
      </c>
      <c r="D868" s="192" t="s">
        <v>2737</v>
      </c>
      <c r="E868" s="192" t="s">
        <v>2748</v>
      </c>
      <c r="F868" s="192" t="str">
        <f>VLOOKUP(Table10[[#This Row],[Nom du paiement]],[3]dddd!$B:$D,3,0)</f>
        <v>Oui</v>
      </c>
      <c r="G868" s="327" t="s">
        <v>2764</v>
      </c>
      <c r="I868" s="192" t="s">
        <v>724</v>
      </c>
      <c r="J868" s="235">
        <v>1780400</v>
      </c>
      <c r="K868" s="192" t="s">
        <v>354</v>
      </c>
    </row>
    <row r="869" spans="3:11" x14ac:dyDescent="0.25">
      <c r="C869" s="192" t="s">
        <v>2655</v>
      </c>
      <c r="D869" s="192" t="s">
        <v>2736</v>
      </c>
      <c r="E869" s="192" t="s">
        <v>2753</v>
      </c>
      <c r="F869" s="192" t="str">
        <f>VLOOKUP(Table10[[#This Row],[Nom du paiement]],[3]dddd!$B:$D,3,0)</f>
        <v>Non</v>
      </c>
      <c r="G869" s="327" t="s">
        <v>2764</v>
      </c>
      <c r="I869" s="192" t="s">
        <v>724</v>
      </c>
      <c r="J869" s="235">
        <v>1779983</v>
      </c>
      <c r="K869" s="192" t="s">
        <v>354</v>
      </c>
    </row>
    <row r="870" spans="3:11" x14ac:dyDescent="0.25">
      <c r="C870" s="192" t="s">
        <v>2459</v>
      </c>
      <c r="D870" s="192" t="s">
        <v>2737</v>
      </c>
      <c r="E870" s="192" t="s">
        <v>2704</v>
      </c>
      <c r="F870" s="192" t="str">
        <f>VLOOKUP(Table10[[#This Row],[Nom du paiement]],[3]dddd!$B:$D,3,0)</f>
        <v>Oui</v>
      </c>
      <c r="G870" s="327" t="s">
        <v>2764</v>
      </c>
      <c r="I870" s="192" t="s">
        <v>724</v>
      </c>
      <c r="J870" s="235">
        <v>1774807</v>
      </c>
      <c r="K870" s="192" t="s">
        <v>354</v>
      </c>
    </row>
    <row r="871" spans="3:11" x14ac:dyDescent="0.25">
      <c r="C871" s="192" t="s">
        <v>2535</v>
      </c>
      <c r="D871" s="192" t="s">
        <v>2736</v>
      </c>
      <c r="E871" s="192" t="s">
        <v>2701</v>
      </c>
      <c r="F871" s="192" t="str">
        <f>VLOOKUP(Table10[[#This Row],[Nom du paiement]],[3]dddd!$B:$D,3,0)</f>
        <v>Non</v>
      </c>
      <c r="G871" s="327" t="s">
        <v>2764</v>
      </c>
      <c r="I871" s="192" t="s">
        <v>724</v>
      </c>
      <c r="J871" s="235">
        <v>1767000</v>
      </c>
      <c r="K871" s="192" t="s">
        <v>354</v>
      </c>
    </row>
    <row r="872" spans="3:11" x14ac:dyDescent="0.25">
      <c r="C872" s="192" t="s">
        <v>2453</v>
      </c>
      <c r="D872" s="192" t="s">
        <v>2736</v>
      </c>
      <c r="E872" s="192" t="s">
        <v>2729</v>
      </c>
      <c r="F872" s="192" t="str">
        <f>VLOOKUP(Table10[[#This Row],[Nom du paiement]],[3]dddd!$B:$D,3,0)</f>
        <v>Non</v>
      </c>
      <c r="G872" s="327" t="s">
        <v>2764</v>
      </c>
      <c r="I872" s="192" t="s">
        <v>724</v>
      </c>
      <c r="J872" s="235">
        <v>1762835</v>
      </c>
      <c r="K872" s="192" t="s">
        <v>354</v>
      </c>
    </row>
    <row r="873" spans="3:11" x14ac:dyDescent="0.25">
      <c r="C873" s="192" t="s">
        <v>2402</v>
      </c>
      <c r="D873" s="192" t="s">
        <v>2737</v>
      </c>
      <c r="E873" s="192" t="s">
        <v>2691</v>
      </c>
      <c r="F873" s="192" t="str">
        <f>VLOOKUP(Table10[[#This Row],[Nom du paiement]],[3]dddd!$B:$D,3,0)</f>
        <v>Oui</v>
      </c>
      <c r="G873" s="327" t="s">
        <v>2764</v>
      </c>
      <c r="I873" s="192" t="s">
        <v>724</v>
      </c>
      <c r="J873" s="235">
        <v>1729977</v>
      </c>
      <c r="K873" s="192" t="s">
        <v>354</v>
      </c>
    </row>
    <row r="874" spans="3:11" x14ac:dyDescent="0.25">
      <c r="C874" s="192" t="s">
        <v>2629</v>
      </c>
      <c r="D874" s="192" t="s">
        <v>2736</v>
      </c>
      <c r="E874" s="192" t="s">
        <v>2753</v>
      </c>
      <c r="F874" s="192" t="str">
        <f>VLOOKUP(Table10[[#This Row],[Nom du paiement]],[3]dddd!$B:$D,3,0)</f>
        <v>Non</v>
      </c>
      <c r="G874" s="327" t="s">
        <v>2764</v>
      </c>
      <c r="I874" s="192" t="s">
        <v>724</v>
      </c>
      <c r="J874" s="235">
        <v>1699250</v>
      </c>
      <c r="K874" s="192" t="s">
        <v>354</v>
      </c>
    </row>
    <row r="875" spans="3:11" x14ac:dyDescent="0.25">
      <c r="C875" s="192" t="s">
        <v>2528</v>
      </c>
      <c r="D875" s="192" t="s">
        <v>2736</v>
      </c>
      <c r="E875" s="192" t="s">
        <v>2725</v>
      </c>
      <c r="F875" s="192" t="str">
        <f>VLOOKUP(Table10[[#This Row],[Nom du paiement]],[3]dddd!$B:$D,3,0)</f>
        <v>Non</v>
      </c>
      <c r="G875" s="327" t="s">
        <v>2764</v>
      </c>
      <c r="I875" s="192" t="s">
        <v>724</v>
      </c>
      <c r="J875" s="235">
        <v>1695547</v>
      </c>
      <c r="K875" s="192" t="s">
        <v>354</v>
      </c>
    </row>
    <row r="876" spans="3:11" x14ac:dyDescent="0.25">
      <c r="C876" s="192" t="s">
        <v>2549</v>
      </c>
      <c r="D876" s="192" t="s">
        <v>2737</v>
      </c>
      <c r="E876" s="192" t="s">
        <v>2748</v>
      </c>
      <c r="F876" s="192" t="str">
        <f>VLOOKUP(Table10[[#This Row],[Nom du paiement]],[3]dddd!$B:$D,3,0)</f>
        <v>Oui</v>
      </c>
      <c r="G876" s="327" t="s">
        <v>2764</v>
      </c>
      <c r="I876" s="192" t="s">
        <v>724</v>
      </c>
      <c r="J876" s="235">
        <v>1668723</v>
      </c>
      <c r="K876" s="192" t="s">
        <v>354</v>
      </c>
    </row>
    <row r="877" spans="3:11" x14ac:dyDescent="0.25">
      <c r="C877" s="192" t="s">
        <v>2529</v>
      </c>
      <c r="D877" s="192" t="s">
        <v>2737</v>
      </c>
      <c r="E877" s="192" t="s">
        <v>2748</v>
      </c>
      <c r="F877" s="192" t="str">
        <f>VLOOKUP(Table10[[#This Row],[Nom du paiement]],[3]dddd!$B:$D,3,0)</f>
        <v>Oui</v>
      </c>
      <c r="G877" s="327" t="s">
        <v>2764</v>
      </c>
      <c r="I877" s="192" t="s">
        <v>724</v>
      </c>
      <c r="J877" s="235">
        <v>1654144</v>
      </c>
      <c r="K877" s="192" t="s">
        <v>354</v>
      </c>
    </row>
    <row r="878" spans="3:11" x14ac:dyDescent="0.25">
      <c r="C878" s="192" t="s">
        <v>2552</v>
      </c>
      <c r="D878" s="192" t="s">
        <v>2736</v>
      </c>
      <c r="E878" s="192" t="s">
        <v>2724</v>
      </c>
      <c r="F878" s="192" t="str">
        <f>VLOOKUP(Table10[[#This Row],[Nom du paiement]],[3]dddd!$B:$D,3,0)</f>
        <v>Non</v>
      </c>
      <c r="G878" s="327" t="s">
        <v>2764</v>
      </c>
      <c r="I878" s="192" t="s">
        <v>724</v>
      </c>
      <c r="J878" s="235">
        <v>1648966</v>
      </c>
      <c r="K878" s="192" t="s">
        <v>354</v>
      </c>
    </row>
    <row r="879" spans="3:11" x14ac:dyDescent="0.25">
      <c r="C879" s="192" t="s">
        <v>2442</v>
      </c>
      <c r="D879" s="192" t="s">
        <v>2736</v>
      </c>
      <c r="E879" s="192" t="s">
        <v>2697</v>
      </c>
      <c r="F879" s="192" t="str">
        <f>VLOOKUP(Table10[[#This Row],[Nom du paiement]],[3]dddd!$B:$D,3,0)</f>
        <v>Non</v>
      </c>
      <c r="G879" s="327" t="s">
        <v>2764</v>
      </c>
      <c r="I879" s="192" t="s">
        <v>724</v>
      </c>
      <c r="J879" s="235">
        <v>1630800</v>
      </c>
      <c r="K879" s="192" t="s">
        <v>354</v>
      </c>
    </row>
    <row r="880" spans="3:11" x14ac:dyDescent="0.25">
      <c r="C880" s="192" t="s">
        <v>2543</v>
      </c>
      <c r="D880" s="192" t="s">
        <v>2737</v>
      </c>
      <c r="E880" s="192" t="s">
        <v>2746</v>
      </c>
      <c r="F880" s="192" t="str">
        <f>VLOOKUP(Table10[[#This Row],[Nom du paiement]],[3]dddd!$B:$D,3,0)</f>
        <v>Oui</v>
      </c>
      <c r="G880" s="327" t="s">
        <v>2764</v>
      </c>
      <c r="I880" s="192" t="s">
        <v>724</v>
      </c>
      <c r="J880" s="235">
        <v>1622177</v>
      </c>
      <c r="K880" s="192" t="s">
        <v>354</v>
      </c>
    </row>
    <row r="881" spans="3:11" x14ac:dyDescent="0.25">
      <c r="C881" s="192" t="s">
        <v>2648</v>
      </c>
      <c r="D881" s="192" t="s">
        <v>2736</v>
      </c>
      <c r="E881" s="192" t="s">
        <v>2730</v>
      </c>
      <c r="F881" s="192" t="str">
        <f>VLOOKUP(Table10[[#This Row],[Nom du paiement]],[3]dddd!$B:$D,3,0)</f>
        <v>Non</v>
      </c>
      <c r="G881" s="327" t="s">
        <v>2764</v>
      </c>
      <c r="I881" s="192" t="s">
        <v>724</v>
      </c>
      <c r="J881" s="235">
        <v>1618284</v>
      </c>
      <c r="K881" s="192" t="s">
        <v>354</v>
      </c>
    </row>
    <row r="882" spans="3:11" x14ac:dyDescent="0.25">
      <c r="C882" s="192" t="s">
        <v>2417</v>
      </c>
      <c r="D882" s="192" t="s">
        <v>2736</v>
      </c>
      <c r="E882" s="192" t="s">
        <v>2728</v>
      </c>
      <c r="F882" s="192" t="str">
        <f>VLOOKUP(Table10[[#This Row],[Nom du paiement]],[3]dddd!$B:$D,3,0)</f>
        <v>Non</v>
      </c>
      <c r="G882" s="327" t="s">
        <v>2764</v>
      </c>
      <c r="I882" s="192" t="s">
        <v>724</v>
      </c>
      <c r="J882" s="235">
        <v>1590983</v>
      </c>
      <c r="K882" s="192" t="s">
        <v>354</v>
      </c>
    </row>
    <row r="883" spans="3:11" x14ac:dyDescent="0.25">
      <c r="C883" s="192" t="s">
        <v>2636</v>
      </c>
      <c r="D883" s="192" t="s">
        <v>2736</v>
      </c>
      <c r="E883" s="192" t="s">
        <v>2730</v>
      </c>
      <c r="F883" s="192" t="str">
        <f>VLOOKUP(Table10[[#This Row],[Nom du paiement]],[3]dddd!$B:$D,3,0)</f>
        <v>Non</v>
      </c>
      <c r="G883" s="327" t="s">
        <v>2764</v>
      </c>
      <c r="I883" s="192" t="s">
        <v>724</v>
      </c>
      <c r="J883" s="235">
        <v>1586716</v>
      </c>
      <c r="K883" s="192" t="s">
        <v>354</v>
      </c>
    </row>
    <row r="884" spans="3:11" x14ac:dyDescent="0.25">
      <c r="C884" s="192" t="s">
        <v>2553</v>
      </c>
      <c r="D884" s="192" t="s">
        <v>2737</v>
      </c>
      <c r="E884" s="192" t="s">
        <v>2748</v>
      </c>
      <c r="F884" s="192" t="str">
        <f>VLOOKUP(Table10[[#This Row],[Nom du paiement]],[3]dddd!$B:$D,3,0)</f>
        <v>Oui</v>
      </c>
      <c r="G884" s="327" t="s">
        <v>2764</v>
      </c>
      <c r="I884" s="192" t="s">
        <v>724</v>
      </c>
      <c r="J884" s="235">
        <v>1581926</v>
      </c>
      <c r="K884" s="192" t="s">
        <v>354</v>
      </c>
    </row>
    <row r="885" spans="3:11" x14ac:dyDescent="0.25">
      <c r="C885" s="192" t="s">
        <v>2641</v>
      </c>
      <c r="D885" s="192" t="s">
        <v>2736</v>
      </c>
      <c r="E885" s="192" t="s">
        <v>2730</v>
      </c>
      <c r="F885" s="192" t="str">
        <f>VLOOKUP(Table10[[#This Row],[Nom du paiement]],[3]dddd!$B:$D,3,0)</f>
        <v>Non</v>
      </c>
      <c r="G885" s="327" t="s">
        <v>2764</v>
      </c>
      <c r="I885" s="192" t="s">
        <v>724</v>
      </c>
      <c r="J885" s="235">
        <v>1578222</v>
      </c>
      <c r="K885" s="192" t="s">
        <v>354</v>
      </c>
    </row>
    <row r="886" spans="3:11" x14ac:dyDescent="0.25">
      <c r="C886" s="192" t="s">
        <v>2652</v>
      </c>
      <c r="D886" s="192" t="s">
        <v>2736</v>
      </c>
      <c r="E886" s="192" t="s">
        <v>2750</v>
      </c>
      <c r="F886" s="192" t="str">
        <f>VLOOKUP(Table10[[#This Row],[Nom du paiement]],[3]dddd!$B:$D,3,0)</f>
        <v>Non</v>
      </c>
      <c r="G886" s="327" t="s">
        <v>2764</v>
      </c>
      <c r="I886" s="192" t="s">
        <v>724</v>
      </c>
      <c r="J886" s="235">
        <v>1577550</v>
      </c>
      <c r="K886" s="192" t="s">
        <v>354</v>
      </c>
    </row>
    <row r="887" spans="3:11" x14ac:dyDescent="0.25">
      <c r="C887" s="192" t="s">
        <v>2401</v>
      </c>
      <c r="D887" s="192" t="s">
        <v>2737</v>
      </c>
      <c r="E887" s="192" t="s">
        <v>2748</v>
      </c>
      <c r="F887" s="192" t="str">
        <f>VLOOKUP(Table10[[#This Row],[Nom du paiement]],[3]dddd!$B:$D,3,0)</f>
        <v>Oui</v>
      </c>
      <c r="G887" s="327" t="s">
        <v>2764</v>
      </c>
      <c r="I887" s="192" t="s">
        <v>724</v>
      </c>
      <c r="J887" s="235">
        <v>1571475</v>
      </c>
      <c r="K887" s="192" t="s">
        <v>354</v>
      </c>
    </row>
    <row r="888" spans="3:11" x14ac:dyDescent="0.25">
      <c r="C888" s="192" t="s">
        <v>2656</v>
      </c>
      <c r="D888" s="192" t="s">
        <v>2736</v>
      </c>
      <c r="E888" s="192" t="s">
        <v>2730</v>
      </c>
      <c r="F888" s="192" t="str">
        <f>VLOOKUP(Table10[[#This Row],[Nom du paiement]],[3]dddd!$B:$D,3,0)</f>
        <v>Non</v>
      </c>
      <c r="G888" s="327" t="s">
        <v>2764</v>
      </c>
      <c r="I888" s="192" t="s">
        <v>724</v>
      </c>
      <c r="J888" s="235">
        <v>1555050</v>
      </c>
      <c r="K888" s="192" t="s">
        <v>354</v>
      </c>
    </row>
    <row r="889" spans="3:11" x14ac:dyDescent="0.25">
      <c r="C889" s="192" t="s">
        <v>2537</v>
      </c>
      <c r="D889" s="192" t="s">
        <v>2735</v>
      </c>
      <c r="E889" s="192" t="s">
        <v>2690</v>
      </c>
      <c r="F889" s="192" t="str">
        <f>VLOOKUP(Table10[[#This Row],[Nom du paiement]],[3]dddd!$B:$D,3,0)</f>
        <v>Non</v>
      </c>
      <c r="G889" s="327" t="s">
        <v>2764</v>
      </c>
      <c r="I889" s="192" t="s">
        <v>724</v>
      </c>
      <c r="J889" s="235">
        <v>1532273</v>
      </c>
      <c r="K889" s="192" t="s">
        <v>354</v>
      </c>
    </row>
    <row r="890" spans="3:11" x14ac:dyDescent="0.25">
      <c r="C890" s="192" t="s">
        <v>2349</v>
      </c>
      <c r="D890" s="192" t="s">
        <v>2736</v>
      </c>
      <c r="E890" s="192" t="s">
        <v>2730</v>
      </c>
      <c r="F890" s="192" t="str">
        <f>VLOOKUP(Table10[[#This Row],[Nom du paiement]],[3]dddd!$B:$D,3,0)</f>
        <v>Non</v>
      </c>
      <c r="G890" s="327" t="s">
        <v>2763</v>
      </c>
      <c r="H890" s="335" t="s">
        <v>2779</v>
      </c>
      <c r="I890" s="192" t="s">
        <v>724</v>
      </c>
      <c r="J890" s="235">
        <v>1526250</v>
      </c>
      <c r="K890" s="192" t="s">
        <v>354</v>
      </c>
    </row>
    <row r="891" spans="3:11" x14ac:dyDescent="0.25">
      <c r="C891" s="192" t="s">
        <v>2366</v>
      </c>
      <c r="D891" s="192" t="s">
        <v>2737</v>
      </c>
      <c r="E891" s="192" t="s">
        <v>2748</v>
      </c>
      <c r="F891" s="192" t="str">
        <f>VLOOKUP(Table10[[#This Row],[Nom du paiement]],[3]dddd!$B:$D,3,0)</f>
        <v>Oui</v>
      </c>
      <c r="G891" s="327" t="s">
        <v>2764</v>
      </c>
      <c r="I891" s="192" t="s">
        <v>724</v>
      </c>
      <c r="J891" s="235">
        <v>1516964</v>
      </c>
      <c r="K891" s="192" t="s">
        <v>354</v>
      </c>
    </row>
    <row r="892" spans="3:11" x14ac:dyDescent="0.25">
      <c r="C892" s="192" t="s">
        <v>2373</v>
      </c>
      <c r="D892" s="192" t="s">
        <v>2736</v>
      </c>
      <c r="E892" s="192" t="s">
        <v>2724</v>
      </c>
      <c r="F892" s="192" t="str">
        <f>VLOOKUP(Table10[[#This Row],[Nom du paiement]],[3]dddd!$B:$D,3,0)</f>
        <v>Non</v>
      </c>
      <c r="G892" s="327" t="s">
        <v>2764</v>
      </c>
      <c r="I892" s="192" t="s">
        <v>724</v>
      </c>
      <c r="J892" s="235">
        <v>1500000</v>
      </c>
      <c r="K892" s="192" t="s">
        <v>354</v>
      </c>
    </row>
    <row r="893" spans="3:11" x14ac:dyDescent="0.25">
      <c r="C893" s="192" t="s">
        <v>2417</v>
      </c>
      <c r="D893" s="192" t="s">
        <v>2736</v>
      </c>
      <c r="E893" s="192" t="s">
        <v>2724</v>
      </c>
      <c r="F893" s="192" t="str">
        <f>VLOOKUP(Table10[[#This Row],[Nom du paiement]],[3]dddd!$B:$D,3,0)</f>
        <v>Non</v>
      </c>
      <c r="G893" s="327" t="s">
        <v>2764</v>
      </c>
      <c r="I893" s="192" t="s">
        <v>724</v>
      </c>
      <c r="J893" s="235">
        <v>1488219</v>
      </c>
      <c r="K893" s="192" t="s">
        <v>354</v>
      </c>
    </row>
    <row r="894" spans="3:11" x14ac:dyDescent="0.25">
      <c r="C894" s="192" t="s">
        <v>2528</v>
      </c>
      <c r="D894" s="192" t="s">
        <v>2736</v>
      </c>
      <c r="E894" s="192" t="s">
        <v>2730</v>
      </c>
      <c r="F894" s="192" t="str">
        <f>VLOOKUP(Table10[[#This Row],[Nom du paiement]],[3]dddd!$B:$D,3,0)</f>
        <v>Non</v>
      </c>
      <c r="G894" s="327" t="s">
        <v>2764</v>
      </c>
      <c r="I894" s="192" t="s">
        <v>724</v>
      </c>
      <c r="J894" s="235">
        <v>1473780</v>
      </c>
      <c r="K894" s="192" t="s">
        <v>354</v>
      </c>
    </row>
    <row r="895" spans="3:11" x14ac:dyDescent="0.25">
      <c r="C895" s="192" t="s">
        <v>2350</v>
      </c>
      <c r="D895" s="192" t="s">
        <v>2736</v>
      </c>
      <c r="E895" s="192" t="s">
        <v>2730</v>
      </c>
      <c r="F895" s="192" t="str">
        <f>VLOOKUP(Table10[[#This Row],[Nom du paiement]],[3]dddd!$B:$D,3,0)</f>
        <v>Non</v>
      </c>
      <c r="G895" s="327" t="s">
        <v>2763</v>
      </c>
      <c r="I895" s="192" t="s">
        <v>724</v>
      </c>
      <c r="J895" s="235">
        <v>1463250</v>
      </c>
      <c r="K895" s="192" t="s">
        <v>354</v>
      </c>
    </row>
    <row r="896" spans="3:11" x14ac:dyDescent="0.25">
      <c r="C896" s="192" t="s">
        <v>2539</v>
      </c>
      <c r="D896" s="192" t="s">
        <v>2737</v>
      </c>
      <c r="E896" s="192" t="s">
        <v>2746</v>
      </c>
      <c r="F896" s="192" t="str">
        <f>VLOOKUP(Table10[[#This Row],[Nom du paiement]],[3]dddd!$B:$D,3,0)</f>
        <v>Oui</v>
      </c>
      <c r="G896" s="327" t="s">
        <v>2764</v>
      </c>
      <c r="I896" s="192" t="s">
        <v>724</v>
      </c>
      <c r="J896" s="235">
        <v>1462882</v>
      </c>
      <c r="K896" s="192" t="s">
        <v>354</v>
      </c>
    </row>
    <row r="897" spans="3:11" x14ac:dyDescent="0.25">
      <c r="C897" s="192" t="s">
        <v>2656</v>
      </c>
      <c r="D897" s="192" t="s">
        <v>2736</v>
      </c>
      <c r="E897" s="192" t="s">
        <v>2701</v>
      </c>
      <c r="F897" s="192" t="str">
        <f>VLOOKUP(Table10[[#This Row],[Nom du paiement]],[3]dddd!$B:$D,3,0)</f>
        <v>Non</v>
      </c>
      <c r="G897" s="327" t="s">
        <v>2764</v>
      </c>
      <c r="I897" s="192" t="s">
        <v>724</v>
      </c>
      <c r="J897" s="235">
        <v>1452640</v>
      </c>
      <c r="K897" s="192" t="s">
        <v>354</v>
      </c>
    </row>
    <row r="898" spans="3:11" x14ac:dyDescent="0.25">
      <c r="C898" s="192" t="s">
        <v>2654</v>
      </c>
      <c r="D898" s="192" t="s">
        <v>2736</v>
      </c>
      <c r="E898" s="192" t="s">
        <v>2730</v>
      </c>
      <c r="F898" s="192" t="str">
        <f>VLOOKUP(Table10[[#This Row],[Nom du paiement]],[3]dddd!$B:$D,3,0)</f>
        <v>Non</v>
      </c>
      <c r="G898" s="327" t="s">
        <v>2764</v>
      </c>
      <c r="I898" s="192" t="s">
        <v>724</v>
      </c>
      <c r="J898" s="235">
        <v>1444000</v>
      </c>
      <c r="K898" s="192" t="s">
        <v>354</v>
      </c>
    </row>
    <row r="899" spans="3:11" x14ac:dyDescent="0.25">
      <c r="C899" s="192" t="s">
        <v>2634</v>
      </c>
      <c r="D899" s="192" t="s">
        <v>2736</v>
      </c>
      <c r="E899" s="192" t="s">
        <v>2729</v>
      </c>
      <c r="F899" s="192" t="str">
        <f>VLOOKUP(Table10[[#This Row],[Nom du paiement]],[3]dddd!$B:$D,3,0)</f>
        <v>Non</v>
      </c>
      <c r="G899" s="327" t="s">
        <v>2764</v>
      </c>
      <c r="I899" s="192" t="s">
        <v>724</v>
      </c>
      <c r="J899" s="235">
        <v>1439355</v>
      </c>
      <c r="K899" s="192" t="s">
        <v>354</v>
      </c>
    </row>
    <row r="900" spans="3:11" x14ac:dyDescent="0.25">
      <c r="C900" s="192" t="s">
        <v>2610</v>
      </c>
      <c r="D900" s="192" t="s">
        <v>2736</v>
      </c>
      <c r="E900" s="192" t="s">
        <v>2701</v>
      </c>
      <c r="F900" s="192" t="str">
        <f>VLOOKUP(Table10[[#This Row],[Nom du paiement]],[3]dddd!$B:$D,3,0)</f>
        <v>Non</v>
      </c>
      <c r="G900" s="327" t="s">
        <v>2764</v>
      </c>
      <c r="I900" s="192" t="s">
        <v>724</v>
      </c>
      <c r="J900" s="235">
        <v>1420084</v>
      </c>
      <c r="K900" s="192" t="s">
        <v>354</v>
      </c>
    </row>
    <row r="901" spans="3:11" x14ac:dyDescent="0.25">
      <c r="C901" s="192" t="s">
        <v>2491</v>
      </c>
      <c r="D901" s="192" t="s">
        <v>2737</v>
      </c>
      <c r="E901" s="192" t="s">
        <v>2748</v>
      </c>
      <c r="F901" s="192" t="str">
        <f>VLOOKUP(Table10[[#This Row],[Nom du paiement]],[3]dddd!$B:$D,3,0)</f>
        <v>Oui</v>
      </c>
      <c r="G901" s="327" t="s">
        <v>2764</v>
      </c>
      <c r="I901" s="192" t="s">
        <v>724</v>
      </c>
      <c r="J901" s="235">
        <v>1412800</v>
      </c>
      <c r="K901" s="192" t="s">
        <v>354</v>
      </c>
    </row>
    <row r="902" spans="3:11" x14ac:dyDescent="0.25">
      <c r="C902" s="192" t="s">
        <v>2488</v>
      </c>
      <c r="D902" s="192" t="s">
        <v>2736</v>
      </c>
      <c r="E902" s="192" t="s">
        <v>2728</v>
      </c>
      <c r="F902" s="192" t="str">
        <f>VLOOKUP(Table10[[#This Row],[Nom du paiement]],[3]dddd!$B:$D,3,0)</f>
        <v>Non</v>
      </c>
      <c r="G902" s="327" t="s">
        <v>2764</v>
      </c>
      <c r="I902" s="192" t="s">
        <v>724</v>
      </c>
      <c r="J902" s="235">
        <v>1412067</v>
      </c>
      <c r="K902" s="192" t="s">
        <v>354</v>
      </c>
    </row>
    <row r="903" spans="3:11" x14ac:dyDescent="0.25">
      <c r="C903" s="192" t="s">
        <v>2486</v>
      </c>
      <c r="D903" s="192" t="s">
        <v>2737</v>
      </c>
      <c r="E903" s="192" t="s">
        <v>2748</v>
      </c>
      <c r="F903" s="192" t="str">
        <f>VLOOKUP(Table10[[#This Row],[Nom du paiement]],[3]dddd!$B:$D,3,0)</f>
        <v>Oui</v>
      </c>
      <c r="G903" s="327" t="s">
        <v>2764</v>
      </c>
      <c r="I903" s="192" t="s">
        <v>724</v>
      </c>
      <c r="J903" s="235">
        <v>1406455</v>
      </c>
      <c r="K903" s="192" t="s">
        <v>354</v>
      </c>
    </row>
    <row r="904" spans="3:11" x14ac:dyDescent="0.25">
      <c r="C904" s="192" t="s">
        <v>2546</v>
      </c>
      <c r="D904" s="192" t="s">
        <v>2737</v>
      </c>
      <c r="E904" s="192" t="s">
        <v>2748</v>
      </c>
      <c r="F904" s="192" t="str">
        <f>VLOOKUP(Table10[[#This Row],[Nom du paiement]],[3]dddd!$B:$D,3,0)</f>
        <v>Oui</v>
      </c>
      <c r="G904" s="327" t="s">
        <v>2764</v>
      </c>
      <c r="I904" s="192" t="s">
        <v>724</v>
      </c>
      <c r="J904" s="235">
        <v>1405934</v>
      </c>
      <c r="K904" s="192" t="s">
        <v>354</v>
      </c>
    </row>
    <row r="905" spans="3:11" x14ac:dyDescent="0.25">
      <c r="C905" s="192" t="s">
        <v>2558</v>
      </c>
      <c r="D905" s="192" t="s">
        <v>2737</v>
      </c>
      <c r="E905" s="192" t="s">
        <v>2748</v>
      </c>
      <c r="F905" s="192" t="str">
        <f>VLOOKUP(Table10[[#This Row],[Nom du paiement]],[3]dddd!$B:$D,3,0)</f>
        <v>Oui</v>
      </c>
      <c r="G905" s="327" t="s">
        <v>2764</v>
      </c>
      <c r="I905" s="192" t="s">
        <v>724</v>
      </c>
      <c r="J905" s="235">
        <v>1402000</v>
      </c>
      <c r="K905" s="192" t="s">
        <v>354</v>
      </c>
    </row>
    <row r="906" spans="3:11" x14ac:dyDescent="0.25">
      <c r="C906" s="192" t="s">
        <v>2632</v>
      </c>
      <c r="D906" s="192" t="s">
        <v>2736</v>
      </c>
      <c r="E906" s="192" t="s">
        <v>2758</v>
      </c>
      <c r="F906" s="192" t="str">
        <f>VLOOKUP(Table10[[#This Row],[Nom du paiement]],[3]dddd!$B:$D,3,0)</f>
        <v>Oui</v>
      </c>
      <c r="G906" s="327" t="s">
        <v>2764</v>
      </c>
      <c r="I906" s="192" t="s">
        <v>724</v>
      </c>
      <c r="J906" s="235">
        <v>1398000</v>
      </c>
      <c r="K906" s="192" t="s">
        <v>354</v>
      </c>
    </row>
    <row r="907" spans="3:11" x14ac:dyDescent="0.25">
      <c r="C907" s="192" t="s">
        <v>2493</v>
      </c>
      <c r="D907" s="192" t="s">
        <v>2736</v>
      </c>
      <c r="E907" s="192" t="s">
        <v>2729</v>
      </c>
      <c r="F907" s="192" t="str">
        <f>VLOOKUP(Table10[[#This Row],[Nom du paiement]],[3]dddd!$B:$D,3,0)</f>
        <v>Non</v>
      </c>
      <c r="G907" s="327" t="s">
        <v>2764</v>
      </c>
      <c r="I907" s="192" t="s">
        <v>724</v>
      </c>
      <c r="J907" s="235">
        <v>1386820</v>
      </c>
      <c r="K907" s="192" t="s">
        <v>354</v>
      </c>
    </row>
    <row r="908" spans="3:11" x14ac:dyDescent="0.25">
      <c r="C908" s="192" t="s">
        <v>2417</v>
      </c>
      <c r="D908" s="192" t="s">
        <v>2736</v>
      </c>
      <c r="E908" s="192" t="s">
        <v>2744</v>
      </c>
      <c r="F908" s="192" t="str">
        <f>VLOOKUP(Table10[[#This Row],[Nom du paiement]],[3]dddd!$B:$D,3,0)</f>
        <v>Non</v>
      </c>
      <c r="G908" s="327" t="s">
        <v>2764</v>
      </c>
      <c r="I908" s="192" t="s">
        <v>724</v>
      </c>
      <c r="J908" s="235">
        <v>1380028</v>
      </c>
      <c r="K908" s="192" t="s">
        <v>354</v>
      </c>
    </row>
    <row r="909" spans="3:11" x14ac:dyDescent="0.25">
      <c r="C909" s="192" t="s">
        <v>2622</v>
      </c>
      <c r="D909" s="192" t="s">
        <v>2736</v>
      </c>
      <c r="E909" s="192" t="s">
        <v>2697</v>
      </c>
      <c r="F909" s="192" t="str">
        <f>VLOOKUP(Table10[[#This Row],[Nom du paiement]],[3]dddd!$B:$D,3,0)</f>
        <v>Non</v>
      </c>
      <c r="G909" s="327" t="s">
        <v>2764</v>
      </c>
      <c r="I909" s="192" t="s">
        <v>724</v>
      </c>
      <c r="J909" s="235">
        <v>1376082</v>
      </c>
      <c r="K909" s="192" t="s">
        <v>354</v>
      </c>
    </row>
    <row r="910" spans="3:11" x14ac:dyDescent="0.25">
      <c r="C910" s="192" t="s">
        <v>2626</v>
      </c>
      <c r="D910" s="192" t="s">
        <v>2736</v>
      </c>
      <c r="E910" s="192" t="s">
        <v>2750</v>
      </c>
      <c r="F910" s="192" t="str">
        <f>VLOOKUP(Table10[[#This Row],[Nom du paiement]],[3]dddd!$B:$D,3,0)</f>
        <v>Non</v>
      </c>
      <c r="G910" s="327" t="s">
        <v>2764</v>
      </c>
      <c r="I910" s="192" t="s">
        <v>724</v>
      </c>
      <c r="J910" s="235">
        <v>1375063</v>
      </c>
      <c r="K910" s="192" t="s">
        <v>354</v>
      </c>
    </row>
    <row r="911" spans="3:11" ht="15.75" x14ac:dyDescent="0.3">
      <c r="C911" s="192" t="s">
        <v>2346</v>
      </c>
      <c r="D911" s="192" t="s">
        <v>2736</v>
      </c>
      <c r="E911" s="192" t="s">
        <v>2730</v>
      </c>
      <c r="F911" s="192" t="str">
        <f>VLOOKUP(Table10[[#This Row],[Nom du paiement]],[3]dddd!$B:$D,3,0)</f>
        <v>Non</v>
      </c>
      <c r="G911" s="327" t="s">
        <v>2763</v>
      </c>
      <c r="H911" s="336" t="s">
        <v>2766</v>
      </c>
      <c r="I911" s="192" t="s">
        <v>724</v>
      </c>
      <c r="J911" s="235">
        <v>1370289</v>
      </c>
      <c r="K911" s="192" t="s">
        <v>354</v>
      </c>
    </row>
    <row r="912" spans="3:11" x14ac:dyDescent="0.25">
      <c r="C912" s="192" t="s">
        <v>2641</v>
      </c>
      <c r="D912" s="192" t="s">
        <v>2736</v>
      </c>
      <c r="E912" s="192" t="s">
        <v>2753</v>
      </c>
      <c r="F912" s="192" t="str">
        <f>VLOOKUP(Table10[[#This Row],[Nom du paiement]],[3]dddd!$B:$D,3,0)</f>
        <v>Non</v>
      </c>
      <c r="G912" s="327" t="s">
        <v>2764</v>
      </c>
      <c r="I912" s="192" t="s">
        <v>724</v>
      </c>
      <c r="J912" s="235">
        <v>1341793</v>
      </c>
      <c r="K912" s="192" t="s">
        <v>354</v>
      </c>
    </row>
    <row r="913" spans="3:11" x14ac:dyDescent="0.25">
      <c r="C913" s="192" t="s">
        <v>2449</v>
      </c>
      <c r="D913" s="192" t="s">
        <v>2736</v>
      </c>
      <c r="E913" s="192" t="s">
        <v>2697</v>
      </c>
      <c r="F913" s="192" t="str">
        <f>VLOOKUP(Table10[[#This Row],[Nom du paiement]],[3]dddd!$B:$D,3,0)</f>
        <v>Non</v>
      </c>
      <c r="G913" s="327" t="s">
        <v>2764</v>
      </c>
      <c r="I913" s="192" t="s">
        <v>724</v>
      </c>
      <c r="J913" s="235">
        <v>1338835</v>
      </c>
      <c r="K913" s="192" t="s">
        <v>354</v>
      </c>
    </row>
    <row r="914" spans="3:11" x14ac:dyDescent="0.25">
      <c r="C914" s="192" t="s">
        <v>2632</v>
      </c>
      <c r="D914" s="192" t="s">
        <v>2736</v>
      </c>
      <c r="E914" s="192" t="s">
        <v>2757</v>
      </c>
      <c r="F914" s="326" t="s">
        <v>70</v>
      </c>
      <c r="G914" s="327" t="s">
        <v>2764</v>
      </c>
      <c r="I914" s="192" t="s">
        <v>724</v>
      </c>
      <c r="J914" s="235">
        <v>1336000</v>
      </c>
      <c r="K914" s="192" t="s">
        <v>354</v>
      </c>
    </row>
    <row r="915" spans="3:11" x14ac:dyDescent="0.25">
      <c r="C915" s="192" t="s">
        <v>2435</v>
      </c>
      <c r="D915" s="192" t="s">
        <v>2736</v>
      </c>
      <c r="E915" s="192" t="s">
        <v>2724</v>
      </c>
      <c r="F915" s="192" t="str">
        <f>VLOOKUP(Table10[[#This Row],[Nom du paiement]],[3]dddd!$B:$D,3,0)</f>
        <v>Non</v>
      </c>
      <c r="G915" s="327" t="s">
        <v>2764</v>
      </c>
      <c r="I915" s="192" t="s">
        <v>724</v>
      </c>
      <c r="J915" s="235">
        <v>1330456</v>
      </c>
      <c r="K915" s="192" t="s">
        <v>354</v>
      </c>
    </row>
    <row r="916" spans="3:11" x14ac:dyDescent="0.25">
      <c r="C916" s="192" t="s">
        <v>2395</v>
      </c>
      <c r="D916" s="192" t="s">
        <v>2736</v>
      </c>
      <c r="E916" s="192" t="s">
        <v>2730</v>
      </c>
      <c r="F916" s="192" t="str">
        <f>VLOOKUP(Table10[[#This Row],[Nom du paiement]],[3]dddd!$B:$D,3,0)</f>
        <v>Non</v>
      </c>
      <c r="G916" s="327" t="s">
        <v>2764</v>
      </c>
      <c r="I916" s="192" t="s">
        <v>724</v>
      </c>
      <c r="J916" s="235">
        <v>1326861</v>
      </c>
      <c r="K916" s="192" t="s">
        <v>354</v>
      </c>
    </row>
    <row r="917" spans="3:11" x14ac:dyDescent="0.25">
      <c r="C917" s="192" t="s">
        <v>2376</v>
      </c>
      <c r="D917" s="192" t="s">
        <v>2737</v>
      </c>
      <c r="E917" s="192" t="s">
        <v>2748</v>
      </c>
      <c r="F917" s="192" t="str">
        <f>VLOOKUP(Table10[[#This Row],[Nom du paiement]],[3]dddd!$B:$D,3,0)</f>
        <v>Oui</v>
      </c>
      <c r="G917" s="327" t="s">
        <v>2764</v>
      </c>
      <c r="I917" s="192" t="s">
        <v>724</v>
      </c>
      <c r="J917" s="235">
        <v>1315068</v>
      </c>
      <c r="K917" s="192" t="s">
        <v>354</v>
      </c>
    </row>
    <row r="918" spans="3:11" x14ac:dyDescent="0.25">
      <c r="C918" s="192" t="s">
        <v>2394</v>
      </c>
      <c r="D918" s="192" t="s">
        <v>2737</v>
      </c>
      <c r="E918" s="192" t="s">
        <v>2748</v>
      </c>
      <c r="F918" s="192" t="str">
        <f>VLOOKUP(Table10[[#This Row],[Nom du paiement]],[3]dddd!$B:$D,3,0)</f>
        <v>Oui</v>
      </c>
      <c r="G918" s="327" t="s">
        <v>2764</v>
      </c>
      <c r="I918" s="192" t="s">
        <v>724</v>
      </c>
      <c r="J918" s="235">
        <v>1309318</v>
      </c>
      <c r="K918" s="192" t="s">
        <v>354</v>
      </c>
    </row>
    <row r="919" spans="3:11" x14ac:dyDescent="0.25">
      <c r="C919" s="192" t="s">
        <v>2614</v>
      </c>
      <c r="D919" s="192" t="s">
        <v>2736</v>
      </c>
      <c r="E919" s="192" t="s">
        <v>2693</v>
      </c>
      <c r="F919" s="192" t="str">
        <f>VLOOKUP(Table10[[#This Row],[Nom du paiement]],[3]dddd!$B:$D,3,0)</f>
        <v>Non</v>
      </c>
      <c r="G919" s="327" t="s">
        <v>2764</v>
      </c>
      <c r="I919" s="192" t="s">
        <v>724</v>
      </c>
      <c r="J919" s="235">
        <v>1306494</v>
      </c>
      <c r="K919" s="192" t="s">
        <v>354</v>
      </c>
    </row>
    <row r="920" spans="3:11" x14ac:dyDescent="0.25">
      <c r="C920" s="192" t="s">
        <v>2437</v>
      </c>
      <c r="D920" s="192" t="s">
        <v>2737</v>
      </c>
      <c r="E920" s="192" t="s">
        <v>2748</v>
      </c>
      <c r="F920" s="192" t="str">
        <f>VLOOKUP(Table10[[#This Row],[Nom du paiement]],[3]dddd!$B:$D,3,0)</f>
        <v>Oui</v>
      </c>
      <c r="G920" s="327" t="s">
        <v>2764</v>
      </c>
      <c r="I920" s="192" t="s">
        <v>724</v>
      </c>
      <c r="J920" s="235">
        <v>1305911</v>
      </c>
      <c r="K920" s="192" t="s">
        <v>354</v>
      </c>
    </row>
    <row r="921" spans="3:11" x14ac:dyDescent="0.25">
      <c r="C921" s="192" t="s">
        <v>2408</v>
      </c>
      <c r="D921" s="192" t="s">
        <v>2737</v>
      </c>
      <c r="E921" s="192" t="s">
        <v>2746</v>
      </c>
      <c r="F921" s="192" t="str">
        <f>VLOOKUP(Table10[[#This Row],[Nom du paiement]],[3]dddd!$B:$D,3,0)</f>
        <v>Oui</v>
      </c>
      <c r="G921" s="327" t="s">
        <v>2764</v>
      </c>
      <c r="I921" s="192" t="s">
        <v>724</v>
      </c>
      <c r="J921" s="235">
        <v>1300430</v>
      </c>
      <c r="K921" s="192" t="s">
        <v>354</v>
      </c>
    </row>
    <row r="922" spans="3:11" x14ac:dyDescent="0.25">
      <c r="C922" s="192" t="s">
        <v>2396</v>
      </c>
      <c r="D922" s="192" t="s">
        <v>2736</v>
      </c>
      <c r="E922" s="192" t="s">
        <v>2724</v>
      </c>
      <c r="F922" s="192" t="str">
        <f>VLOOKUP(Table10[[#This Row],[Nom du paiement]],[3]dddd!$B:$D,3,0)</f>
        <v>Non</v>
      </c>
      <c r="G922" s="327" t="s">
        <v>2764</v>
      </c>
      <c r="I922" s="192" t="s">
        <v>724</v>
      </c>
      <c r="J922" s="235">
        <v>1295576</v>
      </c>
      <c r="K922" s="192" t="s">
        <v>354</v>
      </c>
    </row>
    <row r="923" spans="3:11" x14ac:dyDescent="0.25">
      <c r="C923" s="192" t="s">
        <v>2535</v>
      </c>
      <c r="D923" s="192" t="s">
        <v>2736</v>
      </c>
      <c r="E923" s="192" t="s">
        <v>2745</v>
      </c>
      <c r="F923" s="192" t="str">
        <f>VLOOKUP(Table10[[#This Row],[Nom du paiement]],[3]dddd!$B:$D,3,0)</f>
        <v>Non</v>
      </c>
      <c r="G923" s="327" t="s">
        <v>2764</v>
      </c>
      <c r="I923" s="192" t="s">
        <v>724</v>
      </c>
      <c r="J923" s="235">
        <v>1295113</v>
      </c>
      <c r="K923" s="192" t="s">
        <v>354</v>
      </c>
    </row>
    <row r="924" spans="3:11" x14ac:dyDescent="0.25">
      <c r="C924" s="192" t="s">
        <v>2369</v>
      </c>
      <c r="D924" s="192" t="s">
        <v>2737</v>
      </c>
      <c r="E924" s="192" t="s">
        <v>2704</v>
      </c>
      <c r="F924" s="192" t="str">
        <f>VLOOKUP(Table10[[#This Row],[Nom du paiement]],[3]dddd!$B:$D,3,0)</f>
        <v>Oui</v>
      </c>
      <c r="G924" s="327" t="s">
        <v>2764</v>
      </c>
      <c r="I924" s="192" t="s">
        <v>724</v>
      </c>
      <c r="J924" s="235">
        <v>1285241</v>
      </c>
      <c r="K924" s="192" t="s">
        <v>354</v>
      </c>
    </row>
    <row r="925" spans="3:11" x14ac:dyDescent="0.25">
      <c r="C925" s="192" t="s">
        <v>2639</v>
      </c>
      <c r="D925" s="192" t="s">
        <v>2736</v>
      </c>
      <c r="E925" s="192" t="s">
        <v>2756</v>
      </c>
      <c r="F925" s="326" t="s">
        <v>70</v>
      </c>
      <c r="G925" s="327" t="s">
        <v>2764</v>
      </c>
      <c r="I925" s="192" t="s">
        <v>724</v>
      </c>
      <c r="J925" s="235">
        <v>1275120</v>
      </c>
      <c r="K925" s="192" t="s">
        <v>354</v>
      </c>
    </row>
    <row r="926" spans="3:11" x14ac:dyDescent="0.25">
      <c r="C926" s="192" t="s">
        <v>2353</v>
      </c>
      <c r="D926" s="192" t="s">
        <v>2736</v>
      </c>
      <c r="E926" s="192" t="s">
        <v>2731</v>
      </c>
      <c r="F926" s="192" t="str">
        <f>VLOOKUP(Table10[[#This Row],[Nom du paiement]],[3]dddd!$B:$D,3,0)</f>
        <v>Non</v>
      </c>
      <c r="G926" s="327" t="s">
        <v>2764</v>
      </c>
      <c r="I926" s="192" t="s">
        <v>724</v>
      </c>
      <c r="J926" s="235">
        <v>1275000</v>
      </c>
      <c r="K926" s="192" t="s">
        <v>354</v>
      </c>
    </row>
    <row r="927" spans="3:11" x14ac:dyDescent="0.25">
      <c r="C927" s="192" t="s">
        <v>2409</v>
      </c>
      <c r="D927" s="192" t="s">
        <v>2737</v>
      </c>
      <c r="E927" s="192" t="s">
        <v>2746</v>
      </c>
      <c r="F927" s="192" t="str">
        <f>VLOOKUP(Table10[[#This Row],[Nom du paiement]],[3]dddd!$B:$D,3,0)</f>
        <v>Oui</v>
      </c>
      <c r="G927" s="327" t="s">
        <v>2764</v>
      </c>
      <c r="I927" s="192" t="s">
        <v>724</v>
      </c>
      <c r="J927" s="235">
        <v>1261171</v>
      </c>
      <c r="K927" s="192" t="s">
        <v>354</v>
      </c>
    </row>
    <row r="928" spans="3:11" x14ac:dyDescent="0.25">
      <c r="C928" s="192" t="s">
        <v>2646</v>
      </c>
      <c r="D928" s="192" t="s">
        <v>2736</v>
      </c>
      <c r="E928" s="192" t="s">
        <v>2753</v>
      </c>
      <c r="F928" s="192" t="str">
        <f>VLOOKUP(Table10[[#This Row],[Nom du paiement]],[3]dddd!$B:$D,3,0)</f>
        <v>Non</v>
      </c>
      <c r="G928" s="327" t="s">
        <v>2764</v>
      </c>
      <c r="I928" s="192" t="s">
        <v>724</v>
      </c>
      <c r="J928" s="235">
        <v>1252348</v>
      </c>
      <c r="K928" s="192" t="s">
        <v>354</v>
      </c>
    </row>
    <row r="929" spans="3:11" x14ac:dyDescent="0.25">
      <c r="C929" s="192" t="s">
        <v>2367</v>
      </c>
      <c r="D929" s="192" t="s">
        <v>2737</v>
      </c>
      <c r="E929" s="192" t="s">
        <v>2748</v>
      </c>
      <c r="F929" s="192" t="str">
        <f>VLOOKUP(Table10[[#This Row],[Nom du paiement]],[3]dddd!$B:$D,3,0)</f>
        <v>Oui</v>
      </c>
      <c r="G929" s="327" t="s">
        <v>2764</v>
      </c>
      <c r="I929" s="192" t="s">
        <v>724</v>
      </c>
      <c r="J929" s="235">
        <v>1249183</v>
      </c>
      <c r="K929" s="192" t="s">
        <v>354</v>
      </c>
    </row>
    <row r="930" spans="3:11" x14ac:dyDescent="0.25">
      <c r="C930" s="192" t="s">
        <v>2620</v>
      </c>
      <c r="D930" s="192" t="s">
        <v>2736</v>
      </c>
      <c r="E930" s="192" t="s">
        <v>2744</v>
      </c>
      <c r="F930" s="192" t="str">
        <f>VLOOKUP(Table10[[#This Row],[Nom du paiement]],[3]dddd!$B:$D,3,0)</f>
        <v>Non</v>
      </c>
      <c r="G930" s="327" t="s">
        <v>2764</v>
      </c>
      <c r="I930" s="192" t="s">
        <v>724</v>
      </c>
      <c r="J930" s="235">
        <v>1238955</v>
      </c>
      <c r="K930" s="192" t="s">
        <v>354</v>
      </c>
    </row>
    <row r="931" spans="3:11" x14ac:dyDescent="0.25">
      <c r="C931" s="192" t="s">
        <v>2454</v>
      </c>
      <c r="D931" s="192" t="s">
        <v>2737</v>
      </c>
      <c r="E931" s="192" t="s">
        <v>2748</v>
      </c>
      <c r="F931" s="192" t="str">
        <f>VLOOKUP(Table10[[#This Row],[Nom du paiement]],[3]dddd!$B:$D,3,0)</f>
        <v>Oui</v>
      </c>
      <c r="G931" s="327" t="s">
        <v>2764</v>
      </c>
      <c r="I931" s="192" t="s">
        <v>724</v>
      </c>
      <c r="J931" s="235">
        <v>1234700</v>
      </c>
      <c r="K931" s="192" t="s">
        <v>354</v>
      </c>
    </row>
    <row r="932" spans="3:11" x14ac:dyDescent="0.25">
      <c r="C932" s="192" t="s">
        <v>2448</v>
      </c>
      <c r="D932" s="192" t="s">
        <v>2736</v>
      </c>
      <c r="E932" s="192" t="s">
        <v>2728</v>
      </c>
      <c r="F932" s="192" t="str">
        <f>VLOOKUP(Table10[[#This Row],[Nom du paiement]],[3]dddd!$B:$D,3,0)</f>
        <v>Non</v>
      </c>
      <c r="G932" s="327" t="s">
        <v>2764</v>
      </c>
      <c r="I932" s="192" t="s">
        <v>724</v>
      </c>
      <c r="J932" s="235">
        <v>1230566</v>
      </c>
      <c r="K932" s="192" t="s">
        <v>354</v>
      </c>
    </row>
    <row r="933" spans="3:11" x14ac:dyDescent="0.25">
      <c r="C933" s="192" t="s">
        <v>2402</v>
      </c>
      <c r="D933" s="192" t="s">
        <v>2736</v>
      </c>
      <c r="E933" s="192" t="s">
        <v>2750</v>
      </c>
      <c r="F933" s="192" t="str">
        <f>VLOOKUP(Table10[[#This Row],[Nom du paiement]],[3]dddd!$B:$D,3,0)</f>
        <v>Non</v>
      </c>
      <c r="G933" s="327" t="s">
        <v>2764</v>
      </c>
      <c r="I933" s="192" t="s">
        <v>724</v>
      </c>
      <c r="J933" s="235">
        <v>1220700</v>
      </c>
      <c r="K933" s="192" t="s">
        <v>354</v>
      </c>
    </row>
    <row r="934" spans="3:11" x14ac:dyDescent="0.25">
      <c r="C934" s="192" t="s">
        <v>2530</v>
      </c>
      <c r="D934" s="192" t="s">
        <v>2737</v>
      </c>
      <c r="E934" s="192" t="s">
        <v>2704</v>
      </c>
      <c r="F934" s="192" t="str">
        <f>VLOOKUP(Table10[[#This Row],[Nom du paiement]],[3]dddd!$B:$D,3,0)</f>
        <v>Oui</v>
      </c>
      <c r="G934" s="327" t="s">
        <v>2764</v>
      </c>
      <c r="I934" s="192" t="s">
        <v>724</v>
      </c>
      <c r="J934" s="235">
        <v>1219599</v>
      </c>
      <c r="K934" s="192" t="s">
        <v>354</v>
      </c>
    </row>
    <row r="935" spans="3:11" ht="15.75" x14ac:dyDescent="0.3">
      <c r="C935" s="192" t="s">
        <v>2351</v>
      </c>
      <c r="D935" s="192" t="s">
        <v>2737</v>
      </c>
      <c r="E935" s="192" t="s">
        <v>2746</v>
      </c>
      <c r="F935" s="192" t="str">
        <f>VLOOKUP(Table10[[#This Row],[Nom du paiement]],[3]dddd!$B:$D,3,0)</f>
        <v>Oui</v>
      </c>
      <c r="G935" s="327" t="s">
        <v>2763</v>
      </c>
      <c r="H935" s="336" t="s">
        <v>2765</v>
      </c>
      <c r="I935" s="192" t="s">
        <v>724</v>
      </c>
      <c r="J935" s="235">
        <v>1217346</v>
      </c>
      <c r="K935" s="192" t="s">
        <v>354</v>
      </c>
    </row>
    <row r="936" spans="3:11" x14ac:dyDescent="0.25">
      <c r="C936" s="192" t="s">
        <v>2392</v>
      </c>
      <c r="D936" s="192" t="s">
        <v>2737</v>
      </c>
      <c r="E936" s="192" t="s">
        <v>2748</v>
      </c>
      <c r="F936" s="192" t="str">
        <f>VLOOKUP(Table10[[#This Row],[Nom du paiement]],[3]dddd!$B:$D,3,0)</f>
        <v>Oui</v>
      </c>
      <c r="G936" s="327" t="s">
        <v>2764</v>
      </c>
      <c r="I936" s="192" t="s">
        <v>724</v>
      </c>
      <c r="J936" s="235">
        <v>1210600</v>
      </c>
      <c r="K936" s="192" t="s">
        <v>354</v>
      </c>
    </row>
    <row r="937" spans="3:11" x14ac:dyDescent="0.25">
      <c r="C937" s="192" t="s">
        <v>2444</v>
      </c>
      <c r="D937" s="192" t="s">
        <v>2736</v>
      </c>
      <c r="E937" s="192" t="s">
        <v>2757</v>
      </c>
      <c r="F937" s="326" t="s">
        <v>70</v>
      </c>
      <c r="G937" s="327" t="s">
        <v>2764</v>
      </c>
      <c r="I937" s="192" t="s">
        <v>724</v>
      </c>
      <c r="J937" s="235">
        <v>1208000</v>
      </c>
      <c r="K937" s="192" t="s">
        <v>354</v>
      </c>
    </row>
    <row r="938" spans="3:11" x14ac:dyDescent="0.25">
      <c r="C938" s="192" t="s">
        <v>2344</v>
      </c>
      <c r="D938" s="192" t="s">
        <v>2736</v>
      </c>
      <c r="E938" s="192" t="s">
        <v>2758</v>
      </c>
      <c r="F938" s="192" t="str">
        <f>VLOOKUP(Table10[[#This Row],[Nom du paiement]],[3]dddd!$B:$D,3,0)</f>
        <v>Oui</v>
      </c>
      <c r="G938" s="327" t="s">
        <v>2763</v>
      </c>
      <c r="H938" s="335" t="s">
        <v>2772</v>
      </c>
      <c r="I938" s="192" t="s">
        <v>724</v>
      </c>
      <c r="J938" s="235">
        <v>1204000</v>
      </c>
      <c r="K938" s="192" t="s">
        <v>354</v>
      </c>
    </row>
    <row r="939" spans="3:11" x14ac:dyDescent="0.25">
      <c r="C939" s="192" t="s">
        <v>2479</v>
      </c>
      <c r="D939" s="192" t="s">
        <v>2737</v>
      </c>
      <c r="E939" s="192" t="s">
        <v>2748</v>
      </c>
      <c r="F939" s="192" t="str">
        <f>VLOOKUP(Table10[[#This Row],[Nom du paiement]],[3]dddd!$B:$D,3,0)</f>
        <v>Oui</v>
      </c>
      <c r="G939" s="327" t="s">
        <v>2764</v>
      </c>
      <c r="I939" s="192" t="s">
        <v>724</v>
      </c>
      <c r="J939" s="235">
        <v>1199779</v>
      </c>
      <c r="K939" s="192" t="s">
        <v>354</v>
      </c>
    </row>
    <row r="940" spans="3:11" ht="15.75" x14ac:dyDescent="0.3">
      <c r="C940" s="192" t="s">
        <v>2345</v>
      </c>
      <c r="D940" s="192" t="s">
        <v>2742</v>
      </c>
      <c r="E940" s="192" t="s">
        <v>2718</v>
      </c>
      <c r="F940" s="192" t="str">
        <f>VLOOKUP(Table10[[#This Row],[Nom du paiement]],[3]dddd!$B:$D,3,0)</f>
        <v>Oui</v>
      </c>
      <c r="G940" s="327" t="s">
        <v>2763</v>
      </c>
      <c r="H940" s="336" t="s">
        <v>2769</v>
      </c>
      <c r="I940" s="192" t="s">
        <v>724</v>
      </c>
      <c r="J940" s="235">
        <v>1195783</v>
      </c>
      <c r="K940" s="192" t="s">
        <v>354</v>
      </c>
    </row>
    <row r="941" spans="3:11" x14ac:dyDescent="0.25">
      <c r="C941" s="192" t="s">
        <v>2366</v>
      </c>
      <c r="D941" s="192" t="s">
        <v>2736</v>
      </c>
      <c r="E941" s="192" t="s">
        <v>2728</v>
      </c>
      <c r="F941" s="192" t="str">
        <f>VLOOKUP(Table10[[#This Row],[Nom du paiement]],[3]dddd!$B:$D,3,0)</f>
        <v>Non</v>
      </c>
      <c r="G941" s="327" t="s">
        <v>2764</v>
      </c>
      <c r="I941" s="192" t="s">
        <v>724</v>
      </c>
      <c r="J941" s="235">
        <v>1174510</v>
      </c>
      <c r="K941" s="192" t="s">
        <v>354</v>
      </c>
    </row>
    <row r="942" spans="3:11" x14ac:dyDescent="0.25">
      <c r="C942" s="192" t="s">
        <v>2368</v>
      </c>
      <c r="D942" s="192" t="s">
        <v>2736</v>
      </c>
      <c r="E942" s="192" t="s">
        <v>2724</v>
      </c>
      <c r="F942" s="192" t="str">
        <f>VLOOKUP(Table10[[#This Row],[Nom du paiement]],[3]dddd!$B:$D,3,0)</f>
        <v>Non</v>
      </c>
      <c r="G942" s="327" t="s">
        <v>2764</v>
      </c>
      <c r="I942" s="192" t="s">
        <v>724</v>
      </c>
      <c r="J942" s="235">
        <v>1158500</v>
      </c>
      <c r="K942" s="192" t="s">
        <v>354</v>
      </c>
    </row>
    <row r="943" spans="3:11" x14ac:dyDescent="0.25">
      <c r="C943" s="192" t="s">
        <v>2535</v>
      </c>
      <c r="D943" s="192" t="s">
        <v>2736</v>
      </c>
      <c r="E943" s="192" t="s">
        <v>2744</v>
      </c>
      <c r="F943" s="192" t="str">
        <f>VLOOKUP(Table10[[#This Row],[Nom du paiement]],[3]dddd!$B:$D,3,0)</f>
        <v>Non</v>
      </c>
      <c r="G943" s="327" t="s">
        <v>2764</v>
      </c>
      <c r="I943" s="192" t="s">
        <v>724</v>
      </c>
      <c r="J943" s="235">
        <v>1150000</v>
      </c>
      <c r="K943" s="192" t="s">
        <v>354</v>
      </c>
    </row>
    <row r="944" spans="3:11" x14ac:dyDescent="0.25">
      <c r="C944" s="192" t="s">
        <v>2556</v>
      </c>
      <c r="D944" s="192" t="s">
        <v>2737</v>
      </c>
      <c r="E944" s="192" t="s">
        <v>2704</v>
      </c>
      <c r="F944" s="192" t="str">
        <f>VLOOKUP(Table10[[#This Row],[Nom du paiement]],[3]dddd!$B:$D,3,0)</f>
        <v>Oui</v>
      </c>
      <c r="G944" s="327" t="s">
        <v>2764</v>
      </c>
      <c r="I944" s="192" t="s">
        <v>724</v>
      </c>
      <c r="J944" s="235">
        <v>1140651</v>
      </c>
      <c r="K944" s="192" t="s">
        <v>354</v>
      </c>
    </row>
    <row r="945" spans="3:11" x14ac:dyDescent="0.25">
      <c r="C945" s="192" t="s">
        <v>2457</v>
      </c>
      <c r="D945" s="192" t="s">
        <v>2737</v>
      </c>
      <c r="E945" s="192" t="s">
        <v>2748</v>
      </c>
      <c r="F945" s="192" t="str">
        <f>VLOOKUP(Table10[[#This Row],[Nom du paiement]],[3]dddd!$B:$D,3,0)</f>
        <v>Oui</v>
      </c>
      <c r="G945" s="327" t="s">
        <v>2764</v>
      </c>
      <c r="I945" s="192" t="s">
        <v>724</v>
      </c>
      <c r="J945" s="235">
        <v>1135241</v>
      </c>
      <c r="K945" s="192" t="s">
        <v>354</v>
      </c>
    </row>
    <row r="946" spans="3:11" x14ac:dyDescent="0.25">
      <c r="C946" s="192" t="s">
        <v>2408</v>
      </c>
      <c r="D946" s="192" t="s">
        <v>2737</v>
      </c>
      <c r="E946" s="192" t="s">
        <v>2704</v>
      </c>
      <c r="F946" s="192" t="str">
        <f>VLOOKUP(Table10[[#This Row],[Nom du paiement]],[3]dddd!$B:$D,3,0)</f>
        <v>Oui</v>
      </c>
      <c r="G946" s="327" t="s">
        <v>2764</v>
      </c>
      <c r="I946" s="192" t="s">
        <v>724</v>
      </c>
      <c r="J946" s="235">
        <v>1117824</v>
      </c>
      <c r="K946" s="192" t="s">
        <v>354</v>
      </c>
    </row>
    <row r="947" spans="3:11" x14ac:dyDescent="0.25">
      <c r="C947" s="192" t="s">
        <v>2401</v>
      </c>
      <c r="D947" s="192" t="s">
        <v>2736</v>
      </c>
      <c r="E947" s="192" t="s">
        <v>2724</v>
      </c>
      <c r="F947" s="192" t="str">
        <f>VLOOKUP(Table10[[#This Row],[Nom du paiement]],[3]dddd!$B:$D,3,0)</f>
        <v>Non</v>
      </c>
      <c r="G947" s="327" t="s">
        <v>2764</v>
      </c>
      <c r="I947" s="192" t="s">
        <v>724</v>
      </c>
      <c r="J947" s="235">
        <v>1109956</v>
      </c>
      <c r="K947" s="192" t="s">
        <v>354</v>
      </c>
    </row>
    <row r="948" spans="3:11" x14ac:dyDescent="0.25">
      <c r="C948" s="192" t="s">
        <v>2448</v>
      </c>
      <c r="D948" s="192" t="s">
        <v>2736</v>
      </c>
      <c r="E948" s="192" t="s">
        <v>2730</v>
      </c>
      <c r="F948" s="192" t="str">
        <f>VLOOKUP(Table10[[#This Row],[Nom du paiement]],[3]dddd!$B:$D,3,0)</f>
        <v>Non</v>
      </c>
      <c r="G948" s="327" t="s">
        <v>2764</v>
      </c>
      <c r="I948" s="192" t="s">
        <v>724</v>
      </c>
      <c r="J948" s="235">
        <v>1104000</v>
      </c>
      <c r="K948" s="192" t="s">
        <v>354</v>
      </c>
    </row>
    <row r="949" spans="3:11" x14ac:dyDescent="0.25">
      <c r="C949" s="192" t="s">
        <v>2547</v>
      </c>
      <c r="D949" s="192" t="s">
        <v>2737</v>
      </c>
      <c r="E949" s="192" t="s">
        <v>2748</v>
      </c>
      <c r="F949" s="192" t="str">
        <f>VLOOKUP(Table10[[#This Row],[Nom du paiement]],[3]dddd!$B:$D,3,0)</f>
        <v>Oui</v>
      </c>
      <c r="G949" s="327" t="s">
        <v>2764</v>
      </c>
      <c r="I949" s="192" t="s">
        <v>724</v>
      </c>
      <c r="J949" s="235">
        <v>1084932</v>
      </c>
      <c r="K949" s="192" t="s">
        <v>354</v>
      </c>
    </row>
    <row r="950" spans="3:11" x14ac:dyDescent="0.25">
      <c r="C950" s="192" t="s">
        <v>2560</v>
      </c>
      <c r="D950" s="192" t="s">
        <v>2737</v>
      </c>
      <c r="E950" s="192" t="s">
        <v>2748</v>
      </c>
      <c r="F950" s="192" t="str">
        <f>VLOOKUP(Table10[[#This Row],[Nom du paiement]],[3]dddd!$B:$D,3,0)</f>
        <v>Oui</v>
      </c>
      <c r="G950" s="327" t="s">
        <v>2764</v>
      </c>
      <c r="I950" s="192" t="s">
        <v>724</v>
      </c>
      <c r="J950" s="235">
        <v>1084932</v>
      </c>
      <c r="K950" s="192" t="s">
        <v>354</v>
      </c>
    </row>
    <row r="951" spans="3:11" x14ac:dyDescent="0.25">
      <c r="C951" s="192" t="s">
        <v>2552</v>
      </c>
      <c r="D951" s="192" t="s">
        <v>2736</v>
      </c>
      <c r="E951" s="192" t="s">
        <v>2750</v>
      </c>
      <c r="F951" s="192" t="str">
        <f>VLOOKUP(Table10[[#This Row],[Nom du paiement]],[3]dddd!$B:$D,3,0)</f>
        <v>Non</v>
      </c>
      <c r="G951" s="327" t="s">
        <v>2764</v>
      </c>
      <c r="I951" s="192" t="s">
        <v>724</v>
      </c>
      <c r="J951" s="235">
        <v>1078900</v>
      </c>
      <c r="K951" s="192" t="s">
        <v>354</v>
      </c>
    </row>
    <row r="952" spans="3:11" x14ac:dyDescent="0.25">
      <c r="C952" s="192" t="s">
        <v>2350</v>
      </c>
      <c r="D952" s="192" t="s">
        <v>2736</v>
      </c>
      <c r="E952" s="192" t="s">
        <v>2756</v>
      </c>
      <c r="F952" s="326" t="s">
        <v>70</v>
      </c>
      <c r="G952" s="327" t="s">
        <v>2763</v>
      </c>
      <c r="I952" s="192" t="s">
        <v>724</v>
      </c>
      <c r="J952" s="235">
        <v>1077000</v>
      </c>
      <c r="K952" s="192" t="s">
        <v>354</v>
      </c>
    </row>
    <row r="953" spans="3:11" x14ac:dyDescent="0.25">
      <c r="C953" s="192" t="s">
        <v>2341</v>
      </c>
      <c r="D953" s="192" t="s">
        <v>2736</v>
      </c>
      <c r="E953" s="192" t="s">
        <v>2729</v>
      </c>
      <c r="F953" s="192" t="str">
        <f>VLOOKUP(Table10[[#This Row],[Nom du paiement]],[3]dddd!$B:$D,3,0)</f>
        <v>Non</v>
      </c>
      <c r="G953" s="327" t="s">
        <v>2763</v>
      </c>
      <c r="H953" s="335" t="s">
        <v>2774</v>
      </c>
      <c r="I953" s="192" t="s">
        <v>724</v>
      </c>
      <c r="J953" s="235">
        <v>1075900</v>
      </c>
      <c r="K953" s="192" t="s">
        <v>354</v>
      </c>
    </row>
    <row r="954" spans="3:11" x14ac:dyDescent="0.25">
      <c r="C954" s="192" t="s">
        <v>2417</v>
      </c>
      <c r="D954" s="192" t="s">
        <v>2736</v>
      </c>
      <c r="E954" s="192" t="s">
        <v>2750</v>
      </c>
      <c r="F954" s="192" t="str">
        <f>VLOOKUP(Table10[[#This Row],[Nom du paiement]],[3]dddd!$B:$D,3,0)</f>
        <v>Non</v>
      </c>
      <c r="G954" s="327" t="s">
        <v>2764</v>
      </c>
      <c r="I954" s="192" t="s">
        <v>724</v>
      </c>
      <c r="J954" s="235">
        <v>1051307</v>
      </c>
      <c r="K954" s="192" t="s">
        <v>354</v>
      </c>
    </row>
    <row r="955" spans="3:11" x14ac:dyDescent="0.25">
      <c r="C955" s="192" t="s">
        <v>2373</v>
      </c>
      <c r="D955" s="192" t="s">
        <v>2737</v>
      </c>
      <c r="E955" s="192" t="s">
        <v>2704</v>
      </c>
      <c r="F955" s="192" t="str">
        <f>VLOOKUP(Table10[[#This Row],[Nom du paiement]],[3]dddd!$B:$D,3,0)</f>
        <v>Oui</v>
      </c>
      <c r="G955" s="327" t="s">
        <v>2764</v>
      </c>
      <c r="I955" s="192" t="s">
        <v>724</v>
      </c>
      <c r="J955" s="235">
        <v>1043004</v>
      </c>
      <c r="K955" s="192" t="s">
        <v>354</v>
      </c>
    </row>
    <row r="956" spans="3:11" x14ac:dyDescent="0.25">
      <c r="C956" s="192" t="s">
        <v>2652</v>
      </c>
      <c r="D956" s="192" t="s">
        <v>2736</v>
      </c>
      <c r="E956" s="192" t="s">
        <v>2697</v>
      </c>
      <c r="F956" s="192" t="str">
        <f>VLOOKUP(Table10[[#This Row],[Nom du paiement]],[3]dddd!$B:$D,3,0)</f>
        <v>Non</v>
      </c>
      <c r="G956" s="327" t="s">
        <v>2764</v>
      </c>
      <c r="I956" s="192" t="s">
        <v>724</v>
      </c>
      <c r="J956" s="235">
        <v>1040904</v>
      </c>
      <c r="K956" s="192" t="s">
        <v>354</v>
      </c>
    </row>
    <row r="957" spans="3:11" ht="15.75" x14ac:dyDescent="0.3">
      <c r="C957" s="192" t="s">
        <v>2339</v>
      </c>
      <c r="D957" s="192" t="s">
        <v>2736</v>
      </c>
      <c r="E957" s="192" t="s">
        <v>2729</v>
      </c>
      <c r="F957" s="192" t="str">
        <f>VLOOKUP(Table10[[#This Row],[Nom du paiement]],[3]dddd!$B:$D,3,0)</f>
        <v>Non</v>
      </c>
      <c r="G957" s="327" t="s">
        <v>2763</v>
      </c>
      <c r="H957" s="336" t="s">
        <v>2768</v>
      </c>
      <c r="I957" s="192" t="s">
        <v>724</v>
      </c>
      <c r="J957" s="235">
        <v>1036255</v>
      </c>
      <c r="K957" s="192" t="s">
        <v>354</v>
      </c>
    </row>
    <row r="958" spans="3:11" x14ac:dyDescent="0.25">
      <c r="C958" s="192" t="s">
        <v>2648</v>
      </c>
      <c r="D958" s="192" t="s">
        <v>2736</v>
      </c>
      <c r="E958" s="192" t="s">
        <v>2753</v>
      </c>
      <c r="F958" s="192" t="str">
        <f>VLOOKUP(Table10[[#This Row],[Nom du paiement]],[3]dddd!$B:$D,3,0)</f>
        <v>Non</v>
      </c>
      <c r="G958" s="327" t="s">
        <v>2764</v>
      </c>
      <c r="I958" s="192" t="s">
        <v>724</v>
      </c>
      <c r="J958" s="235">
        <v>1033127</v>
      </c>
      <c r="K958" s="192" t="s">
        <v>354</v>
      </c>
    </row>
    <row r="959" spans="3:11" x14ac:dyDescent="0.25">
      <c r="C959" s="192" t="s">
        <v>2439</v>
      </c>
      <c r="D959" s="192" t="s">
        <v>2737</v>
      </c>
      <c r="E959" s="192" t="s">
        <v>2691</v>
      </c>
      <c r="F959" s="192" t="str">
        <f>VLOOKUP(Table10[[#This Row],[Nom du paiement]],[3]dddd!$B:$D,3,0)</f>
        <v>Oui</v>
      </c>
      <c r="G959" s="327" t="s">
        <v>2764</v>
      </c>
      <c r="I959" s="192" t="s">
        <v>724</v>
      </c>
      <c r="J959" s="235">
        <v>1021600</v>
      </c>
      <c r="K959" s="192" t="s">
        <v>354</v>
      </c>
    </row>
    <row r="960" spans="3:11" x14ac:dyDescent="0.25">
      <c r="C960" s="192" t="s">
        <v>2520</v>
      </c>
      <c r="D960" s="192" t="s">
        <v>2737</v>
      </c>
      <c r="E960" s="192" t="s">
        <v>2704</v>
      </c>
      <c r="F960" s="192" t="str">
        <f>VLOOKUP(Table10[[#This Row],[Nom du paiement]],[3]dddd!$B:$D,3,0)</f>
        <v>Oui</v>
      </c>
      <c r="G960" s="327" t="s">
        <v>2764</v>
      </c>
      <c r="I960" s="192" t="s">
        <v>724</v>
      </c>
      <c r="J960" s="235">
        <v>1010898</v>
      </c>
      <c r="K960" s="192" t="s">
        <v>354</v>
      </c>
    </row>
    <row r="961" spans="3:11" x14ac:dyDescent="0.25">
      <c r="C961" s="192" t="s">
        <v>2641</v>
      </c>
      <c r="D961" s="192" t="s">
        <v>2736</v>
      </c>
      <c r="E961" s="192" t="s">
        <v>2727</v>
      </c>
      <c r="F961" s="192" t="str">
        <f>VLOOKUP(Table10[[#This Row],[Nom du paiement]],[3]dddd!$B:$D,3,0)</f>
        <v>Non</v>
      </c>
      <c r="G961" s="327" t="s">
        <v>2764</v>
      </c>
      <c r="I961" s="192" t="s">
        <v>724</v>
      </c>
      <c r="J961" s="235">
        <v>1009075</v>
      </c>
      <c r="K961" s="192" t="s">
        <v>354</v>
      </c>
    </row>
    <row r="962" spans="3:11" x14ac:dyDescent="0.25">
      <c r="C962" s="192" t="s">
        <v>2624</v>
      </c>
      <c r="D962" s="192" t="s">
        <v>2736</v>
      </c>
      <c r="E962" s="192" t="s">
        <v>2757</v>
      </c>
      <c r="F962" s="326" t="s">
        <v>70</v>
      </c>
      <c r="G962" s="327" t="s">
        <v>2764</v>
      </c>
      <c r="I962" s="192" t="s">
        <v>724</v>
      </c>
      <c r="J962" s="235">
        <v>1006000</v>
      </c>
      <c r="K962" s="192" t="s">
        <v>354</v>
      </c>
    </row>
    <row r="963" spans="3:11" x14ac:dyDescent="0.25">
      <c r="C963" s="192" t="s">
        <v>2545</v>
      </c>
      <c r="D963" s="192" t="s">
        <v>2737</v>
      </c>
      <c r="E963" s="192" t="s">
        <v>2748</v>
      </c>
      <c r="F963" s="192" t="str">
        <f>VLOOKUP(Table10[[#This Row],[Nom du paiement]],[3]dddd!$B:$D,3,0)</f>
        <v>Oui</v>
      </c>
      <c r="G963" s="327" t="s">
        <v>2764</v>
      </c>
      <c r="I963" s="192" t="s">
        <v>724</v>
      </c>
      <c r="J963" s="235">
        <v>1001714</v>
      </c>
      <c r="K963" s="192" t="s">
        <v>354</v>
      </c>
    </row>
    <row r="964" spans="3:11" x14ac:dyDescent="0.25">
      <c r="C964" s="192" t="s">
        <v>2552</v>
      </c>
      <c r="D964" s="192" t="s">
        <v>2736</v>
      </c>
      <c r="E964" s="192" t="s">
        <v>2697</v>
      </c>
      <c r="F964" s="192" t="str">
        <f>VLOOKUP(Table10[[#This Row],[Nom du paiement]],[3]dddd!$B:$D,3,0)</f>
        <v>Non</v>
      </c>
      <c r="G964" s="327" t="s">
        <v>2764</v>
      </c>
      <c r="I964" s="192" t="s">
        <v>724</v>
      </c>
      <c r="J964" s="235">
        <v>1000576</v>
      </c>
      <c r="K964" s="192" t="s">
        <v>354</v>
      </c>
    </row>
    <row r="965" spans="3:11" x14ac:dyDescent="0.25">
      <c r="C965" s="192" t="s">
        <v>2336</v>
      </c>
      <c r="D965" s="192" t="s">
        <v>2736</v>
      </c>
      <c r="E965" s="192" t="s">
        <v>2693</v>
      </c>
      <c r="F965" s="192" t="str">
        <f>VLOOKUP(Table10[[#This Row],[Nom du paiement]],[3]dddd!$B:$D,3,0)</f>
        <v>Non</v>
      </c>
      <c r="G965" s="327" t="s">
        <v>2764</v>
      </c>
      <c r="H965" s="335" t="s">
        <v>2771</v>
      </c>
      <c r="I965" s="192" t="s">
        <v>724</v>
      </c>
      <c r="J965" s="235">
        <v>1000000</v>
      </c>
      <c r="K965" s="192" t="s">
        <v>354</v>
      </c>
    </row>
    <row r="966" spans="3:11" x14ac:dyDescent="0.25">
      <c r="C966" s="192" t="s">
        <v>2521</v>
      </c>
      <c r="D966" s="192" t="s">
        <v>2736</v>
      </c>
      <c r="E966" s="192" t="s">
        <v>2693</v>
      </c>
      <c r="F966" s="192" t="str">
        <f>VLOOKUP(Table10[[#This Row],[Nom du paiement]],[3]dddd!$B:$D,3,0)</f>
        <v>Non</v>
      </c>
      <c r="G966" s="327" t="s">
        <v>2764</v>
      </c>
      <c r="I966" s="192" t="s">
        <v>724</v>
      </c>
      <c r="J966" s="235">
        <v>1000000</v>
      </c>
      <c r="K966" s="192" t="s">
        <v>354</v>
      </c>
    </row>
    <row r="967" spans="3:11" x14ac:dyDescent="0.25">
      <c r="C967" s="192" t="s">
        <v>2622</v>
      </c>
      <c r="D967" s="192" t="s">
        <v>2736</v>
      </c>
      <c r="E967" s="192" t="s">
        <v>2693</v>
      </c>
      <c r="F967" s="192" t="str">
        <f>VLOOKUP(Table10[[#This Row],[Nom du paiement]],[3]dddd!$B:$D,3,0)</f>
        <v>Non</v>
      </c>
      <c r="G967" s="327" t="s">
        <v>2764</v>
      </c>
      <c r="I967" s="192" t="s">
        <v>724</v>
      </c>
      <c r="J967" s="235">
        <v>1000000</v>
      </c>
      <c r="K967" s="192" t="s">
        <v>354</v>
      </c>
    </row>
    <row r="968" spans="3:11" x14ac:dyDescent="0.25">
      <c r="C968" s="192" t="s">
        <v>2651</v>
      </c>
      <c r="D968" s="192" t="s">
        <v>2736</v>
      </c>
      <c r="E968" s="192" t="s">
        <v>2693</v>
      </c>
      <c r="F968" s="192" t="str">
        <f>VLOOKUP(Table10[[#This Row],[Nom du paiement]],[3]dddd!$B:$D,3,0)</f>
        <v>Non</v>
      </c>
      <c r="G968" s="327" t="s">
        <v>2764</v>
      </c>
      <c r="I968" s="192" t="s">
        <v>724</v>
      </c>
      <c r="J968" s="235">
        <v>1000000</v>
      </c>
      <c r="K968" s="192" t="s">
        <v>354</v>
      </c>
    </row>
    <row r="969" spans="3:11" x14ac:dyDescent="0.25">
      <c r="C969" s="192" t="s">
        <v>2404</v>
      </c>
      <c r="D969" s="192" t="s">
        <v>2737</v>
      </c>
      <c r="E969" s="192" t="s">
        <v>2691</v>
      </c>
      <c r="F969" s="192" t="str">
        <f>VLOOKUP(Table10[[#This Row],[Nom du paiement]],[3]dddd!$B:$D,3,0)</f>
        <v>Oui</v>
      </c>
      <c r="G969" s="327" t="s">
        <v>2764</v>
      </c>
      <c r="I969" s="192" t="s">
        <v>724</v>
      </c>
      <c r="J969" s="235">
        <v>1000000</v>
      </c>
      <c r="K969" s="192" t="s">
        <v>354</v>
      </c>
    </row>
    <row r="970" spans="3:11" x14ac:dyDescent="0.25">
      <c r="C970" s="192" t="s">
        <v>2503</v>
      </c>
      <c r="D970" s="192" t="s">
        <v>2737</v>
      </c>
      <c r="E970" s="192" t="s">
        <v>2709</v>
      </c>
      <c r="F970" s="192" t="str">
        <f>VLOOKUP(Table10[[#This Row],[Nom du paiement]],[3]dddd!$B:$D,3,0)</f>
        <v>Oui</v>
      </c>
      <c r="G970" s="327" t="s">
        <v>2764</v>
      </c>
      <c r="I970" s="192" t="s">
        <v>724</v>
      </c>
      <c r="J970" s="235">
        <v>1000000</v>
      </c>
      <c r="K970" s="192" t="s">
        <v>354</v>
      </c>
    </row>
    <row r="971" spans="3:11" x14ac:dyDescent="0.25">
      <c r="C971" s="192" t="s">
        <v>2474</v>
      </c>
      <c r="D971" s="192" t="s">
        <v>2737</v>
      </c>
      <c r="E971" s="192" t="s">
        <v>2748</v>
      </c>
      <c r="F971" s="192" t="str">
        <f>VLOOKUP(Table10[[#This Row],[Nom du paiement]],[3]dddd!$B:$D,3,0)</f>
        <v>Oui</v>
      </c>
      <c r="G971" s="327" t="s">
        <v>2764</v>
      </c>
      <c r="I971" s="192" t="s">
        <v>724</v>
      </c>
      <c r="J971" s="235">
        <v>990000</v>
      </c>
      <c r="K971" s="192" t="s">
        <v>354</v>
      </c>
    </row>
    <row r="972" spans="3:11" x14ac:dyDescent="0.25">
      <c r="C972" s="192" t="s">
        <v>2627</v>
      </c>
      <c r="D972" s="192" t="s">
        <v>2736</v>
      </c>
      <c r="E972" s="192" t="s">
        <v>2752</v>
      </c>
      <c r="F972" s="192" t="str">
        <f>VLOOKUP(Table10[[#This Row],[Nom du paiement]],[3]dddd!$B:$D,3,0)</f>
        <v>Non</v>
      </c>
      <c r="G972" s="327" t="s">
        <v>2764</v>
      </c>
      <c r="I972" s="192" t="s">
        <v>724</v>
      </c>
      <c r="J972" s="235">
        <v>988227</v>
      </c>
      <c r="K972" s="192" t="s">
        <v>354</v>
      </c>
    </row>
    <row r="973" spans="3:11" x14ac:dyDescent="0.25">
      <c r="C973" s="192" t="s">
        <v>2349</v>
      </c>
      <c r="D973" s="192" t="s">
        <v>2736</v>
      </c>
      <c r="E973" s="192" t="s">
        <v>2756</v>
      </c>
      <c r="F973" s="326" t="s">
        <v>70</v>
      </c>
      <c r="G973" s="327" t="s">
        <v>2763</v>
      </c>
      <c r="H973" s="335" t="s">
        <v>2779</v>
      </c>
      <c r="I973" s="192" t="s">
        <v>724</v>
      </c>
      <c r="J973" s="235">
        <v>981000</v>
      </c>
      <c r="K973" s="192" t="s">
        <v>354</v>
      </c>
    </row>
    <row r="974" spans="3:11" x14ac:dyDescent="0.25">
      <c r="C974" s="192" t="s">
        <v>2548</v>
      </c>
      <c r="D974" s="192" t="s">
        <v>2737</v>
      </c>
      <c r="E974" s="192" t="s">
        <v>2748</v>
      </c>
      <c r="F974" s="192" t="str">
        <f>VLOOKUP(Table10[[#This Row],[Nom du paiement]],[3]dddd!$B:$D,3,0)</f>
        <v>Oui</v>
      </c>
      <c r="G974" s="327" t="s">
        <v>2764</v>
      </c>
      <c r="I974" s="192" t="s">
        <v>724</v>
      </c>
      <c r="J974" s="235">
        <v>964271</v>
      </c>
      <c r="K974" s="192" t="s">
        <v>354</v>
      </c>
    </row>
    <row r="975" spans="3:11" x14ac:dyDescent="0.25">
      <c r="C975" s="192" t="s">
        <v>2645</v>
      </c>
      <c r="D975" s="192" t="s">
        <v>2736</v>
      </c>
      <c r="E975" s="192" t="s">
        <v>2697</v>
      </c>
      <c r="F975" s="192" t="str">
        <f>VLOOKUP(Table10[[#This Row],[Nom du paiement]],[3]dddd!$B:$D,3,0)</f>
        <v>Non</v>
      </c>
      <c r="G975" s="327" t="s">
        <v>2764</v>
      </c>
      <c r="I975" s="192" t="s">
        <v>724</v>
      </c>
      <c r="J975" s="235">
        <v>955852</v>
      </c>
      <c r="K975" s="192" t="s">
        <v>354</v>
      </c>
    </row>
    <row r="976" spans="3:11" x14ac:dyDescent="0.25">
      <c r="C976" s="192" t="s">
        <v>2642</v>
      </c>
      <c r="D976" s="192" t="s">
        <v>2736</v>
      </c>
      <c r="E976" s="192" t="s">
        <v>2752</v>
      </c>
      <c r="F976" s="192" t="str">
        <f>VLOOKUP(Table10[[#This Row],[Nom du paiement]],[3]dddd!$B:$D,3,0)</f>
        <v>Non</v>
      </c>
      <c r="G976" s="327" t="s">
        <v>2764</v>
      </c>
      <c r="I976" s="192" t="s">
        <v>724</v>
      </c>
      <c r="J976" s="235">
        <v>941321</v>
      </c>
      <c r="K976" s="192" t="s">
        <v>354</v>
      </c>
    </row>
    <row r="977" spans="3:11" x14ac:dyDescent="0.25">
      <c r="C977" s="192" t="s">
        <v>2541</v>
      </c>
      <c r="D977" s="192" t="s">
        <v>2736</v>
      </c>
      <c r="E977" s="192" t="s">
        <v>2724</v>
      </c>
      <c r="F977" s="192" t="str">
        <f>VLOOKUP(Table10[[#This Row],[Nom du paiement]],[3]dddd!$B:$D,3,0)</f>
        <v>Non</v>
      </c>
      <c r="G977" s="327" t="s">
        <v>2764</v>
      </c>
      <c r="I977" s="192" t="s">
        <v>724</v>
      </c>
      <c r="J977" s="235">
        <v>920454</v>
      </c>
      <c r="K977" s="192" t="s">
        <v>354</v>
      </c>
    </row>
    <row r="978" spans="3:11" x14ac:dyDescent="0.25">
      <c r="C978" s="192" t="s">
        <v>2528</v>
      </c>
      <c r="D978" s="192" t="s">
        <v>2736</v>
      </c>
      <c r="E978" s="192" t="s">
        <v>2728</v>
      </c>
      <c r="F978" s="192" t="str">
        <f>VLOOKUP(Table10[[#This Row],[Nom du paiement]],[3]dddd!$B:$D,3,0)</f>
        <v>Non</v>
      </c>
      <c r="G978" s="327" t="s">
        <v>2764</v>
      </c>
      <c r="I978" s="192" t="s">
        <v>724</v>
      </c>
      <c r="J978" s="235">
        <v>913620</v>
      </c>
      <c r="K978" s="192" t="s">
        <v>354</v>
      </c>
    </row>
    <row r="979" spans="3:11" x14ac:dyDescent="0.25">
      <c r="C979" s="192" t="s">
        <v>2654</v>
      </c>
      <c r="D979" s="192" t="s">
        <v>2736</v>
      </c>
      <c r="E979" s="192" t="s">
        <v>2756</v>
      </c>
      <c r="F979" s="326" t="s">
        <v>70</v>
      </c>
      <c r="G979" s="327" t="s">
        <v>2764</v>
      </c>
      <c r="I979" s="192" t="s">
        <v>724</v>
      </c>
      <c r="J979" s="235">
        <v>912000</v>
      </c>
      <c r="K979" s="192" t="s">
        <v>354</v>
      </c>
    </row>
    <row r="980" spans="3:11" x14ac:dyDescent="0.25">
      <c r="C980" s="192" t="s">
        <v>2610</v>
      </c>
      <c r="D980" s="192" t="s">
        <v>2736</v>
      </c>
      <c r="E980" s="192" t="s">
        <v>2728</v>
      </c>
      <c r="F980" s="192" t="str">
        <f>VLOOKUP(Table10[[#This Row],[Nom du paiement]],[3]dddd!$B:$D,3,0)</f>
        <v>Non</v>
      </c>
      <c r="G980" s="327" t="s">
        <v>2764</v>
      </c>
      <c r="I980" s="192" t="s">
        <v>724</v>
      </c>
      <c r="J980" s="235">
        <v>909758</v>
      </c>
      <c r="K980" s="192" t="s">
        <v>354</v>
      </c>
    </row>
    <row r="981" spans="3:11" x14ac:dyDescent="0.25">
      <c r="C981" s="192" t="s">
        <v>2428</v>
      </c>
      <c r="D981" s="192" t="s">
        <v>2736</v>
      </c>
      <c r="E981" s="192" t="s">
        <v>2693</v>
      </c>
      <c r="F981" s="192" t="str">
        <f>VLOOKUP(Table10[[#This Row],[Nom du paiement]],[3]dddd!$B:$D,3,0)</f>
        <v>Non</v>
      </c>
      <c r="G981" s="327" t="s">
        <v>2764</v>
      </c>
      <c r="I981" s="192" t="s">
        <v>724</v>
      </c>
      <c r="J981" s="235">
        <v>900000</v>
      </c>
      <c r="K981" s="192" t="s">
        <v>354</v>
      </c>
    </row>
    <row r="982" spans="3:11" x14ac:dyDescent="0.25">
      <c r="C982" s="192" t="s">
        <v>2524</v>
      </c>
      <c r="D982" s="192" t="s">
        <v>2736</v>
      </c>
      <c r="E982" s="192" t="s">
        <v>2693</v>
      </c>
      <c r="F982" s="192" t="str">
        <f>VLOOKUP(Table10[[#This Row],[Nom du paiement]],[3]dddd!$B:$D,3,0)</f>
        <v>Non</v>
      </c>
      <c r="G982" s="327" t="s">
        <v>2764</v>
      </c>
      <c r="I982" s="192" t="s">
        <v>724</v>
      </c>
      <c r="J982" s="235">
        <v>900000</v>
      </c>
      <c r="K982" s="192" t="s">
        <v>354</v>
      </c>
    </row>
    <row r="983" spans="3:11" x14ac:dyDescent="0.25">
      <c r="C983" s="192" t="s">
        <v>2615</v>
      </c>
      <c r="D983" s="192" t="s">
        <v>2736</v>
      </c>
      <c r="E983" s="192" t="s">
        <v>2693</v>
      </c>
      <c r="F983" s="192" t="str">
        <f>VLOOKUP(Table10[[#This Row],[Nom du paiement]],[3]dddd!$B:$D,3,0)</f>
        <v>Non</v>
      </c>
      <c r="G983" s="327" t="s">
        <v>2764</v>
      </c>
      <c r="I983" s="192" t="s">
        <v>724</v>
      </c>
      <c r="J983" s="235">
        <v>900000</v>
      </c>
      <c r="K983" s="192" t="s">
        <v>354</v>
      </c>
    </row>
    <row r="984" spans="3:11" x14ac:dyDescent="0.25">
      <c r="C984" s="192" t="s">
        <v>2360</v>
      </c>
      <c r="D984" s="192" t="s">
        <v>2736</v>
      </c>
      <c r="E984" s="192" t="s">
        <v>2760</v>
      </c>
      <c r="F984" s="192" t="str">
        <f>VLOOKUP(Table10[[#This Row],[Nom du paiement]],[3]dddd!$B:$D,3,0)</f>
        <v>Non</v>
      </c>
      <c r="G984" s="327" t="s">
        <v>2764</v>
      </c>
      <c r="I984" s="192" t="s">
        <v>724</v>
      </c>
      <c r="J984" s="235">
        <v>900000</v>
      </c>
      <c r="K984" s="192" t="s">
        <v>354</v>
      </c>
    </row>
    <row r="985" spans="3:11" x14ac:dyDescent="0.25">
      <c r="C985" s="192" t="s">
        <v>2648</v>
      </c>
      <c r="D985" s="192" t="s">
        <v>2736</v>
      </c>
      <c r="E985" s="192" t="s">
        <v>2754</v>
      </c>
      <c r="F985" s="192" t="str">
        <f>VLOOKUP(Table10[[#This Row],[Nom du paiement]],[3]dddd!$B:$D,3,0)</f>
        <v>Non</v>
      </c>
      <c r="G985" s="327" t="s">
        <v>2764</v>
      </c>
      <c r="I985" s="192" t="s">
        <v>724</v>
      </c>
      <c r="J985" s="235">
        <v>882407</v>
      </c>
      <c r="K985" s="192" t="s">
        <v>354</v>
      </c>
    </row>
    <row r="986" spans="3:11" x14ac:dyDescent="0.25">
      <c r="C986" s="192" t="s">
        <v>2484</v>
      </c>
      <c r="D986" s="192" t="s">
        <v>2737</v>
      </c>
      <c r="E986" s="192" t="s">
        <v>2748</v>
      </c>
      <c r="F986" s="192" t="str">
        <f>VLOOKUP(Table10[[#This Row],[Nom du paiement]],[3]dddd!$B:$D,3,0)</f>
        <v>Oui</v>
      </c>
      <c r="G986" s="327" t="s">
        <v>2764</v>
      </c>
      <c r="I986" s="192" t="s">
        <v>724</v>
      </c>
      <c r="J986" s="235">
        <v>873580</v>
      </c>
      <c r="K986" s="192" t="s">
        <v>354</v>
      </c>
    </row>
    <row r="987" spans="3:11" x14ac:dyDescent="0.25">
      <c r="C987" s="192" t="s">
        <v>2543</v>
      </c>
      <c r="D987" s="192" t="s">
        <v>2737</v>
      </c>
      <c r="E987" s="192" t="s">
        <v>2691</v>
      </c>
      <c r="F987" s="192" t="str">
        <f>VLOOKUP(Table10[[#This Row],[Nom du paiement]],[3]dddd!$B:$D,3,0)</f>
        <v>Oui</v>
      </c>
      <c r="G987" s="327" t="s">
        <v>2764</v>
      </c>
      <c r="I987" s="192" t="s">
        <v>724</v>
      </c>
      <c r="J987" s="235">
        <v>873273</v>
      </c>
      <c r="K987" s="192" t="s">
        <v>354</v>
      </c>
    </row>
    <row r="988" spans="3:11" x14ac:dyDescent="0.25">
      <c r="C988" s="192" t="s">
        <v>2369</v>
      </c>
      <c r="D988" s="192" t="s">
        <v>2736</v>
      </c>
      <c r="E988" s="192" t="s">
        <v>2728</v>
      </c>
      <c r="F988" s="192" t="str">
        <f>VLOOKUP(Table10[[#This Row],[Nom du paiement]],[3]dddd!$B:$D,3,0)</f>
        <v>Non</v>
      </c>
      <c r="G988" s="327" t="s">
        <v>2764</v>
      </c>
      <c r="I988" s="192" t="s">
        <v>724</v>
      </c>
      <c r="J988" s="235">
        <v>867228</v>
      </c>
      <c r="K988" s="192" t="s">
        <v>354</v>
      </c>
    </row>
    <row r="989" spans="3:11" x14ac:dyDescent="0.25">
      <c r="C989" s="192" t="s">
        <v>2549</v>
      </c>
      <c r="D989" s="192" t="s">
        <v>2736</v>
      </c>
      <c r="E989" s="192" t="s">
        <v>2724</v>
      </c>
      <c r="F989" s="192" t="str">
        <f>VLOOKUP(Table10[[#This Row],[Nom du paiement]],[3]dddd!$B:$D,3,0)</f>
        <v>Non</v>
      </c>
      <c r="G989" s="327" t="s">
        <v>2764</v>
      </c>
      <c r="I989" s="192" t="s">
        <v>724</v>
      </c>
      <c r="J989" s="235">
        <v>865945</v>
      </c>
      <c r="K989" s="192" t="s">
        <v>354</v>
      </c>
    </row>
    <row r="990" spans="3:11" x14ac:dyDescent="0.25">
      <c r="C990" s="192" t="s">
        <v>2390</v>
      </c>
      <c r="D990" s="192" t="s">
        <v>2737</v>
      </c>
      <c r="E990" s="192" t="s">
        <v>2748</v>
      </c>
      <c r="F990" s="192" t="str">
        <f>VLOOKUP(Table10[[#This Row],[Nom du paiement]],[3]dddd!$B:$D,3,0)</f>
        <v>Oui</v>
      </c>
      <c r="G990" s="327" t="s">
        <v>2764</v>
      </c>
      <c r="I990" s="192" t="s">
        <v>724</v>
      </c>
      <c r="J990" s="235">
        <v>865753</v>
      </c>
      <c r="K990" s="192" t="s">
        <v>354</v>
      </c>
    </row>
    <row r="991" spans="3:11" x14ac:dyDescent="0.25">
      <c r="C991" s="192" t="s">
        <v>2366</v>
      </c>
      <c r="D991" s="192" t="s">
        <v>2736</v>
      </c>
      <c r="E991" s="192" t="s">
        <v>2701</v>
      </c>
      <c r="F991" s="192" t="str">
        <f>VLOOKUP(Table10[[#This Row],[Nom du paiement]],[3]dddd!$B:$D,3,0)</f>
        <v>Non</v>
      </c>
      <c r="G991" s="327" t="s">
        <v>2764</v>
      </c>
      <c r="I991" s="192" t="s">
        <v>724</v>
      </c>
      <c r="J991" s="235">
        <v>860000</v>
      </c>
      <c r="K991" s="192" t="s">
        <v>354</v>
      </c>
    </row>
    <row r="992" spans="3:11" x14ac:dyDescent="0.25">
      <c r="C992" s="192" t="s">
        <v>2430</v>
      </c>
      <c r="D992" s="192" t="s">
        <v>2737</v>
      </c>
      <c r="E992" s="192" t="s">
        <v>2704</v>
      </c>
      <c r="F992" s="192" t="str">
        <f>VLOOKUP(Table10[[#This Row],[Nom du paiement]],[3]dddd!$B:$D,3,0)</f>
        <v>Oui</v>
      </c>
      <c r="G992" s="327" t="s">
        <v>2764</v>
      </c>
      <c r="I992" s="192" t="s">
        <v>724</v>
      </c>
      <c r="J992" s="235">
        <v>831498</v>
      </c>
      <c r="K992" s="192" t="s">
        <v>354</v>
      </c>
    </row>
    <row r="993" spans="3:11" x14ac:dyDescent="0.25">
      <c r="C993" s="192" t="s">
        <v>2643</v>
      </c>
      <c r="D993" s="192" t="s">
        <v>2736</v>
      </c>
      <c r="E993" s="192" t="s">
        <v>2724</v>
      </c>
      <c r="F993" s="192" t="str">
        <f>VLOOKUP(Table10[[#This Row],[Nom du paiement]],[3]dddd!$B:$D,3,0)</f>
        <v>Non</v>
      </c>
      <c r="G993" s="327" t="s">
        <v>2764</v>
      </c>
      <c r="I993" s="192" t="s">
        <v>724</v>
      </c>
      <c r="J993" s="235">
        <v>830526</v>
      </c>
      <c r="K993" s="192" t="s">
        <v>354</v>
      </c>
    </row>
    <row r="994" spans="3:11" ht="15.75" x14ac:dyDescent="0.3">
      <c r="C994" s="192" t="s">
        <v>2351</v>
      </c>
      <c r="D994" s="192" t="s">
        <v>2736</v>
      </c>
      <c r="E994" s="192" t="s">
        <v>2725</v>
      </c>
      <c r="F994" s="192" t="str">
        <f>VLOOKUP(Table10[[#This Row],[Nom du paiement]],[3]dddd!$B:$D,3,0)</f>
        <v>Non</v>
      </c>
      <c r="G994" s="327" t="s">
        <v>2763</v>
      </c>
      <c r="H994" s="336" t="s">
        <v>2765</v>
      </c>
      <c r="I994" s="192" t="s">
        <v>724</v>
      </c>
      <c r="J994" s="235">
        <v>828000</v>
      </c>
      <c r="K994" s="192" t="s">
        <v>354</v>
      </c>
    </row>
    <row r="995" spans="3:11" x14ac:dyDescent="0.25">
      <c r="C995" s="192" t="s">
        <v>2456</v>
      </c>
      <c r="D995" s="192" t="s">
        <v>2736</v>
      </c>
      <c r="E995" s="192" t="s">
        <v>2725</v>
      </c>
      <c r="F995" s="192" t="str">
        <f>VLOOKUP(Table10[[#This Row],[Nom du paiement]],[3]dddd!$B:$D,3,0)</f>
        <v>Non</v>
      </c>
      <c r="G995" s="327" t="s">
        <v>2764</v>
      </c>
      <c r="I995" s="192" t="s">
        <v>724</v>
      </c>
      <c r="J995" s="235">
        <v>821045</v>
      </c>
      <c r="K995" s="192" t="s">
        <v>354</v>
      </c>
    </row>
    <row r="996" spans="3:11" x14ac:dyDescent="0.25">
      <c r="C996" s="192" t="s">
        <v>2405</v>
      </c>
      <c r="D996" s="192" t="s">
        <v>2736</v>
      </c>
      <c r="E996" s="192" t="s">
        <v>2728</v>
      </c>
      <c r="F996" s="192" t="str">
        <f>VLOOKUP(Table10[[#This Row],[Nom du paiement]],[3]dddd!$B:$D,3,0)</f>
        <v>Non</v>
      </c>
      <c r="G996" s="327" t="s">
        <v>2764</v>
      </c>
      <c r="I996" s="192" t="s">
        <v>724</v>
      </c>
      <c r="J996" s="235">
        <v>818000</v>
      </c>
      <c r="K996" s="192" t="s">
        <v>354</v>
      </c>
    </row>
    <row r="997" spans="3:11" x14ac:dyDescent="0.25">
      <c r="C997" s="192" t="s">
        <v>2610</v>
      </c>
      <c r="D997" s="192" t="s">
        <v>2736</v>
      </c>
      <c r="E997" s="192" t="s">
        <v>2724</v>
      </c>
      <c r="F997" s="192" t="str">
        <f>VLOOKUP(Table10[[#This Row],[Nom du paiement]],[3]dddd!$B:$D,3,0)</f>
        <v>Non</v>
      </c>
      <c r="G997" s="327" t="s">
        <v>2764</v>
      </c>
      <c r="I997" s="192" t="s">
        <v>724</v>
      </c>
      <c r="J997" s="235">
        <v>817507</v>
      </c>
      <c r="K997" s="192" t="s">
        <v>354</v>
      </c>
    </row>
    <row r="998" spans="3:11" x14ac:dyDescent="0.25">
      <c r="C998" s="192" t="s">
        <v>2478</v>
      </c>
      <c r="D998" s="192" t="s">
        <v>2737</v>
      </c>
      <c r="E998" s="192" t="s">
        <v>2748</v>
      </c>
      <c r="F998" s="192" t="str">
        <f>VLOOKUP(Table10[[#This Row],[Nom du paiement]],[3]dddd!$B:$D,3,0)</f>
        <v>Oui</v>
      </c>
      <c r="G998" s="327" t="s">
        <v>2764</v>
      </c>
      <c r="I998" s="192" t="s">
        <v>724</v>
      </c>
      <c r="J998" s="235">
        <v>816986</v>
      </c>
      <c r="K998" s="192" t="s">
        <v>354</v>
      </c>
    </row>
    <row r="999" spans="3:11" x14ac:dyDescent="0.25">
      <c r="C999" s="192" t="s">
        <v>2490</v>
      </c>
      <c r="D999" s="192" t="s">
        <v>2737</v>
      </c>
      <c r="E999" s="192" t="s">
        <v>2748</v>
      </c>
      <c r="F999" s="192" t="str">
        <f>VLOOKUP(Table10[[#This Row],[Nom du paiement]],[3]dddd!$B:$D,3,0)</f>
        <v>Oui</v>
      </c>
      <c r="G999" s="327" t="s">
        <v>2764</v>
      </c>
      <c r="I999" s="192" t="s">
        <v>724</v>
      </c>
      <c r="J999" s="235">
        <v>808800</v>
      </c>
      <c r="K999" s="192" t="s">
        <v>354</v>
      </c>
    </row>
    <row r="1000" spans="3:11" x14ac:dyDescent="0.25">
      <c r="C1000" s="192" t="s">
        <v>2614</v>
      </c>
      <c r="D1000" s="192" t="s">
        <v>2736</v>
      </c>
      <c r="E1000" s="192" t="s">
        <v>2744</v>
      </c>
      <c r="F1000" s="192" t="str">
        <f>VLOOKUP(Table10[[#This Row],[Nom du paiement]],[3]dddd!$B:$D,3,0)</f>
        <v>Non</v>
      </c>
      <c r="G1000" s="327" t="s">
        <v>2764</v>
      </c>
      <c r="I1000" s="192" t="s">
        <v>724</v>
      </c>
      <c r="J1000" s="235">
        <v>803124</v>
      </c>
      <c r="K1000" s="192" t="s">
        <v>354</v>
      </c>
    </row>
    <row r="1001" spans="3:11" x14ac:dyDescent="0.25">
      <c r="C1001" s="192" t="s">
        <v>2532</v>
      </c>
      <c r="D1001" s="192" t="s">
        <v>2737</v>
      </c>
      <c r="E1001" s="192" t="s">
        <v>2748</v>
      </c>
      <c r="F1001" s="192" t="str">
        <f>VLOOKUP(Table10[[#This Row],[Nom du paiement]],[3]dddd!$B:$D,3,0)</f>
        <v>Oui</v>
      </c>
      <c r="G1001" s="327" t="s">
        <v>2764</v>
      </c>
      <c r="I1001" s="192" t="s">
        <v>724</v>
      </c>
      <c r="J1001" s="235">
        <v>791817</v>
      </c>
      <c r="K1001" s="192" t="s">
        <v>354</v>
      </c>
    </row>
    <row r="1002" spans="3:11" x14ac:dyDescent="0.25">
      <c r="C1002" s="192" t="s">
        <v>2391</v>
      </c>
      <c r="D1002" s="192" t="s">
        <v>2737</v>
      </c>
      <c r="E1002" s="192" t="s">
        <v>2704</v>
      </c>
      <c r="F1002" s="192" t="str">
        <f>VLOOKUP(Table10[[#This Row],[Nom du paiement]],[3]dddd!$B:$D,3,0)</f>
        <v>Oui</v>
      </c>
      <c r="G1002" s="327" t="s">
        <v>2764</v>
      </c>
      <c r="I1002" s="192" t="s">
        <v>724</v>
      </c>
      <c r="J1002" s="235">
        <v>791522</v>
      </c>
      <c r="K1002" s="192" t="s">
        <v>354</v>
      </c>
    </row>
    <row r="1003" spans="3:11" x14ac:dyDescent="0.25">
      <c r="C1003" s="192" t="s">
        <v>2336</v>
      </c>
      <c r="D1003" s="192" t="s">
        <v>2736</v>
      </c>
      <c r="E1003" s="192" t="s">
        <v>2745</v>
      </c>
      <c r="F1003" s="192" t="str">
        <f>VLOOKUP(Table10[[#This Row],[Nom du paiement]],[3]dddd!$B:$D,3,0)</f>
        <v>Non</v>
      </c>
      <c r="G1003" s="327" t="s">
        <v>2764</v>
      </c>
      <c r="H1003" s="335" t="s">
        <v>2771</v>
      </c>
      <c r="I1003" s="192" t="s">
        <v>724</v>
      </c>
      <c r="J1003" s="235">
        <v>775000</v>
      </c>
      <c r="K1003" s="192" t="s">
        <v>354</v>
      </c>
    </row>
    <row r="1004" spans="3:11" ht="15" x14ac:dyDescent="0.25">
      <c r="C1004" s="192" t="s">
        <v>2343</v>
      </c>
      <c r="D1004" s="192" t="s">
        <v>2736</v>
      </c>
      <c r="E1004" s="192" t="s">
        <v>2756</v>
      </c>
      <c r="F1004" s="326" t="s">
        <v>70</v>
      </c>
      <c r="G1004" s="327" t="s">
        <v>2763</v>
      </c>
      <c r="H1004" s="337" t="s">
        <v>2777</v>
      </c>
      <c r="I1004" s="192" t="s">
        <v>724</v>
      </c>
      <c r="J1004" s="235">
        <v>775000</v>
      </c>
      <c r="K1004" s="192" t="s">
        <v>354</v>
      </c>
    </row>
    <row r="1005" spans="3:11" x14ac:dyDescent="0.25">
      <c r="C1005" s="192" t="s">
        <v>2402</v>
      </c>
      <c r="D1005" s="192" t="s">
        <v>2737</v>
      </c>
      <c r="E1005" s="192" t="s">
        <v>2746</v>
      </c>
      <c r="F1005" s="192" t="str">
        <f>VLOOKUP(Table10[[#This Row],[Nom du paiement]],[3]dddd!$B:$D,3,0)</f>
        <v>Oui</v>
      </c>
      <c r="G1005" s="327" t="s">
        <v>2764</v>
      </c>
      <c r="I1005" s="192" t="s">
        <v>724</v>
      </c>
      <c r="J1005" s="235">
        <v>774640</v>
      </c>
      <c r="K1005" s="192" t="s">
        <v>354</v>
      </c>
    </row>
    <row r="1006" spans="3:11" x14ac:dyDescent="0.25">
      <c r="C1006" s="192" t="s">
        <v>2445</v>
      </c>
      <c r="D1006" s="192" t="s">
        <v>2736</v>
      </c>
      <c r="E1006" s="192" t="s">
        <v>2728</v>
      </c>
      <c r="F1006" s="192" t="str">
        <f>VLOOKUP(Table10[[#This Row],[Nom du paiement]],[3]dddd!$B:$D,3,0)</f>
        <v>Non</v>
      </c>
      <c r="G1006" s="327" t="s">
        <v>2764</v>
      </c>
      <c r="I1006" s="192" t="s">
        <v>724</v>
      </c>
      <c r="J1006" s="235">
        <v>768668</v>
      </c>
      <c r="K1006" s="192" t="s">
        <v>354</v>
      </c>
    </row>
    <row r="1007" spans="3:11" x14ac:dyDescent="0.25">
      <c r="C1007" s="192" t="s">
        <v>2393</v>
      </c>
      <c r="D1007" s="192" t="s">
        <v>2737</v>
      </c>
      <c r="E1007" s="192" t="s">
        <v>2748</v>
      </c>
      <c r="F1007" s="192" t="str">
        <f>VLOOKUP(Table10[[#This Row],[Nom du paiement]],[3]dddd!$B:$D,3,0)</f>
        <v>Oui</v>
      </c>
      <c r="G1007" s="327" t="s">
        <v>2764</v>
      </c>
      <c r="I1007" s="192" t="s">
        <v>724</v>
      </c>
      <c r="J1007" s="235">
        <v>761312</v>
      </c>
      <c r="K1007" s="192" t="s">
        <v>354</v>
      </c>
    </row>
    <row r="1008" spans="3:11" x14ac:dyDescent="0.25">
      <c r="C1008" s="192" t="s">
        <v>2550</v>
      </c>
      <c r="D1008" s="192" t="s">
        <v>2737</v>
      </c>
      <c r="E1008" s="192" t="s">
        <v>2748</v>
      </c>
      <c r="F1008" s="192" t="str">
        <f>VLOOKUP(Table10[[#This Row],[Nom du paiement]],[3]dddd!$B:$D,3,0)</f>
        <v>Oui</v>
      </c>
      <c r="G1008" s="327" t="s">
        <v>2764</v>
      </c>
      <c r="I1008" s="192" t="s">
        <v>724</v>
      </c>
      <c r="J1008" s="235">
        <v>752080</v>
      </c>
      <c r="K1008" s="192" t="s">
        <v>354</v>
      </c>
    </row>
    <row r="1009" spans="3:11" x14ac:dyDescent="0.25">
      <c r="C1009" s="192" t="s">
        <v>2445</v>
      </c>
      <c r="D1009" s="192" t="s">
        <v>2736</v>
      </c>
      <c r="E1009" s="192" t="s">
        <v>2759</v>
      </c>
      <c r="F1009" s="192" t="str">
        <f>VLOOKUP(Table10[[#This Row],[Nom du paiement]],[3]dddd!$B:$D,3,0)</f>
        <v>Non</v>
      </c>
      <c r="G1009" s="327" t="s">
        <v>2764</v>
      </c>
      <c r="I1009" s="192" t="s">
        <v>724</v>
      </c>
      <c r="J1009" s="235">
        <v>747360</v>
      </c>
      <c r="K1009" s="192" t="s">
        <v>354</v>
      </c>
    </row>
    <row r="1010" spans="3:11" x14ac:dyDescent="0.25">
      <c r="C1010" s="192" t="s">
        <v>2647</v>
      </c>
      <c r="D1010" s="192" t="s">
        <v>2736</v>
      </c>
      <c r="E1010" s="192" t="s">
        <v>2756</v>
      </c>
      <c r="F1010" s="326" t="s">
        <v>70</v>
      </c>
      <c r="G1010" s="327" t="s">
        <v>2764</v>
      </c>
      <c r="I1010" s="192" t="s">
        <v>724</v>
      </c>
      <c r="J1010" s="235">
        <v>739320</v>
      </c>
      <c r="K1010" s="192" t="s">
        <v>354</v>
      </c>
    </row>
    <row r="1011" spans="3:11" x14ac:dyDescent="0.25">
      <c r="C1011" s="192" t="s">
        <v>2341</v>
      </c>
      <c r="D1011" s="192" t="s">
        <v>2736</v>
      </c>
      <c r="E1011" s="192" t="s">
        <v>2758</v>
      </c>
      <c r="F1011" s="192" t="str">
        <f>VLOOKUP(Table10[[#This Row],[Nom du paiement]],[3]dddd!$B:$D,3,0)</f>
        <v>Oui</v>
      </c>
      <c r="G1011" s="327" t="s">
        <v>2763</v>
      </c>
      <c r="H1011" s="335" t="s">
        <v>2774</v>
      </c>
      <c r="I1011" s="192" t="s">
        <v>724</v>
      </c>
      <c r="J1011" s="235">
        <v>734000</v>
      </c>
      <c r="K1011" s="192" t="s">
        <v>354</v>
      </c>
    </row>
    <row r="1012" spans="3:11" x14ac:dyDescent="0.25">
      <c r="C1012" s="192" t="s">
        <v>2389</v>
      </c>
      <c r="D1012" s="192" t="s">
        <v>2737</v>
      </c>
      <c r="E1012" s="192" t="s">
        <v>2748</v>
      </c>
      <c r="F1012" s="192" t="str">
        <f>VLOOKUP(Table10[[#This Row],[Nom du paiement]],[3]dddd!$B:$D,3,0)</f>
        <v>Oui</v>
      </c>
      <c r="G1012" s="327" t="s">
        <v>2764</v>
      </c>
      <c r="I1012" s="192" t="s">
        <v>724</v>
      </c>
      <c r="J1012" s="235">
        <v>733608</v>
      </c>
      <c r="K1012" s="192" t="s">
        <v>354</v>
      </c>
    </row>
    <row r="1013" spans="3:11" ht="15.75" x14ac:dyDescent="0.3">
      <c r="C1013" s="192" t="s">
        <v>2352</v>
      </c>
      <c r="D1013" s="192" t="s">
        <v>2736</v>
      </c>
      <c r="E1013" s="192" t="s">
        <v>2728</v>
      </c>
      <c r="F1013" s="192" t="str">
        <f>VLOOKUP(Table10[[#This Row],[Nom du paiement]],[3]dddd!$B:$D,3,0)</f>
        <v>Non</v>
      </c>
      <c r="G1013" s="327" t="s">
        <v>2763</v>
      </c>
      <c r="H1013" s="336" t="s">
        <v>2770</v>
      </c>
      <c r="I1013" s="192" t="s">
        <v>724</v>
      </c>
      <c r="J1013" s="235">
        <v>731593</v>
      </c>
      <c r="K1013" s="192" t="s">
        <v>354</v>
      </c>
    </row>
    <row r="1014" spans="3:11" x14ac:dyDescent="0.25">
      <c r="C1014" s="192" t="s">
        <v>2535</v>
      </c>
      <c r="D1014" s="192" t="s">
        <v>2736</v>
      </c>
      <c r="E1014" s="192" t="s">
        <v>2728</v>
      </c>
      <c r="F1014" s="192" t="str">
        <f>VLOOKUP(Table10[[#This Row],[Nom du paiement]],[3]dddd!$B:$D,3,0)</f>
        <v>Non</v>
      </c>
      <c r="G1014" s="327" t="s">
        <v>2764</v>
      </c>
      <c r="I1014" s="192" t="s">
        <v>724</v>
      </c>
      <c r="J1014" s="235">
        <v>729500</v>
      </c>
      <c r="K1014" s="192" t="s">
        <v>354</v>
      </c>
    </row>
    <row r="1015" spans="3:11" x14ac:dyDescent="0.25">
      <c r="C1015" s="192" t="s">
        <v>2386</v>
      </c>
      <c r="D1015" s="192" t="s">
        <v>2736</v>
      </c>
      <c r="E1015" s="192" t="s">
        <v>2724</v>
      </c>
      <c r="F1015" s="192" t="str">
        <f>VLOOKUP(Table10[[#This Row],[Nom du paiement]],[3]dddd!$B:$D,3,0)</f>
        <v>Non</v>
      </c>
      <c r="G1015" s="327" t="s">
        <v>2764</v>
      </c>
      <c r="I1015" s="192" t="s">
        <v>724</v>
      </c>
      <c r="J1015" s="235">
        <v>721184</v>
      </c>
      <c r="K1015" s="192" t="s">
        <v>354</v>
      </c>
    </row>
    <row r="1016" spans="3:11" x14ac:dyDescent="0.25">
      <c r="C1016" s="192" t="s">
        <v>2564</v>
      </c>
      <c r="D1016" s="192" t="s">
        <v>2737</v>
      </c>
      <c r="E1016" s="192" t="s">
        <v>2704</v>
      </c>
      <c r="F1016" s="192" t="str">
        <f>VLOOKUP(Table10[[#This Row],[Nom du paiement]],[3]dddd!$B:$D,3,0)</f>
        <v>Oui</v>
      </c>
      <c r="G1016" s="327" t="s">
        <v>2764</v>
      </c>
      <c r="I1016" s="192" t="s">
        <v>724</v>
      </c>
      <c r="J1016" s="235">
        <v>720211</v>
      </c>
      <c r="K1016" s="192" t="s">
        <v>354</v>
      </c>
    </row>
    <row r="1017" spans="3:11" x14ac:dyDescent="0.25">
      <c r="C1017" s="192" t="s">
        <v>2405</v>
      </c>
      <c r="D1017" s="192" t="s">
        <v>2736</v>
      </c>
      <c r="E1017" s="192" t="s">
        <v>2724</v>
      </c>
      <c r="F1017" s="192" t="str">
        <f>VLOOKUP(Table10[[#This Row],[Nom du paiement]],[3]dddd!$B:$D,3,0)</f>
        <v>Non</v>
      </c>
      <c r="G1017" s="327" t="s">
        <v>2764</v>
      </c>
      <c r="I1017" s="192" t="s">
        <v>724</v>
      </c>
      <c r="J1017" s="235">
        <v>715131</v>
      </c>
      <c r="K1017" s="192" t="s">
        <v>354</v>
      </c>
    </row>
    <row r="1018" spans="3:11" ht="15" x14ac:dyDescent="0.25">
      <c r="C1018" s="192" t="s">
        <v>2347</v>
      </c>
      <c r="D1018" s="192" t="s">
        <v>2742</v>
      </c>
      <c r="E1018" s="192" t="s">
        <v>2718</v>
      </c>
      <c r="F1018" s="192" t="str">
        <f>VLOOKUP(Table10[[#This Row],[Nom du paiement]],[3]dddd!$B:$D,3,0)</f>
        <v>Oui</v>
      </c>
      <c r="G1018" s="327" t="s">
        <v>2763</v>
      </c>
      <c r="H1018" s="338" t="s">
        <v>2778</v>
      </c>
      <c r="I1018" s="192" t="s">
        <v>724</v>
      </c>
      <c r="J1018" s="235">
        <v>708000</v>
      </c>
      <c r="K1018" s="192" t="s">
        <v>354</v>
      </c>
    </row>
    <row r="1019" spans="3:11" x14ac:dyDescent="0.25">
      <c r="C1019" s="192" t="s">
        <v>2355</v>
      </c>
      <c r="D1019" s="192" t="s">
        <v>2737</v>
      </c>
      <c r="E1019" s="192" t="s">
        <v>2704</v>
      </c>
      <c r="F1019" s="192" t="str">
        <f>VLOOKUP(Table10[[#This Row],[Nom du paiement]],[3]dddd!$B:$D,3,0)</f>
        <v>Oui</v>
      </c>
      <c r="G1019" s="327" t="s">
        <v>2764</v>
      </c>
      <c r="I1019" s="192" t="s">
        <v>724</v>
      </c>
      <c r="J1019" s="235">
        <v>697274</v>
      </c>
      <c r="K1019" s="192" t="s">
        <v>354</v>
      </c>
    </row>
    <row r="1020" spans="3:11" x14ac:dyDescent="0.25">
      <c r="C1020" s="192" t="s">
        <v>2493</v>
      </c>
      <c r="D1020" s="192" t="s">
        <v>2736</v>
      </c>
      <c r="E1020" s="192" t="s">
        <v>2693</v>
      </c>
      <c r="F1020" s="192" t="str">
        <f>VLOOKUP(Table10[[#This Row],[Nom du paiement]],[3]dddd!$B:$D,3,0)</f>
        <v>Non</v>
      </c>
      <c r="G1020" s="327" t="s">
        <v>2764</v>
      </c>
      <c r="I1020" s="192" t="s">
        <v>724</v>
      </c>
      <c r="J1020" s="235">
        <v>681360</v>
      </c>
      <c r="K1020" s="192" t="s">
        <v>354</v>
      </c>
    </row>
    <row r="1021" spans="3:11" x14ac:dyDescent="0.25">
      <c r="C1021" s="192" t="s">
        <v>2518</v>
      </c>
      <c r="D1021" s="192" t="s">
        <v>2737</v>
      </c>
      <c r="E1021" s="192" t="s">
        <v>2748</v>
      </c>
      <c r="F1021" s="192" t="str">
        <f>VLOOKUP(Table10[[#This Row],[Nom du paiement]],[3]dddd!$B:$D,3,0)</f>
        <v>Oui</v>
      </c>
      <c r="G1021" s="327" t="s">
        <v>2764</v>
      </c>
      <c r="I1021" s="192" t="s">
        <v>724</v>
      </c>
      <c r="J1021" s="235">
        <v>680080</v>
      </c>
      <c r="K1021" s="192" t="s">
        <v>354</v>
      </c>
    </row>
    <row r="1022" spans="3:11" ht="15.75" x14ac:dyDescent="0.3">
      <c r="C1022" s="192" t="s">
        <v>2345</v>
      </c>
      <c r="D1022" s="192" t="s">
        <v>2736</v>
      </c>
      <c r="E1022" s="192" t="s">
        <v>2759</v>
      </c>
      <c r="F1022" s="192" t="str">
        <f>VLOOKUP(Table10[[#This Row],[Nom du paiement]],[3]dddd!$B:$D,3,0)</f>
        <v>Non</v>
      </c>
      <c r="G1022" s="327" t="s">
        <v>2763</v>
      </c>
      <c r="H1022" s="336" t="s">
        <v>2769</v>
      </c>
      <c r="I1022" s="192" t="s">
        <v>724</v>
      </c>
      <c r="J1022" s="235">
        <v>679000</v>
      </c>
      <c r="K1022" s="192" t="s">
        <v>354</v>
      </c>
    </row>
    <row r="1023" spans="3:11" ht="15.75" x14ac:dyDescent="0.3">
      <c r="C1023" s="192" t="s">
        <v>2345</v>
      </c>
      <c r="D1023" s="192" t="s">
        <v>2736</v>
      </c>
      <c r="E1023" s="192" t="s">
        <v>2758</v>
      </c>
      <c r="F1023" s="192" t="str">
        <f>VLOOKUP(Table10[[#This Row],[Nom du paiement]],[3]dddd!$B:$D,3,0)</f>
        <v>Oui</v>
      </c>
      <c r="G1023" s="327" t="s">
        <v>2763</v>
      </c>
      <c r="H1023" s="336" t="s">
        <v>2769</v>
      </c>
      <c r="I1023" s="192" t="s">
        <v>724</v>
      </c>
      <c r="J1023" s="235">
        <v>667000</v>
      </c>
      <c r="K1023" s="192" t="s">
        <v>354</v>
      </c>
    </row>
    <row r="1024" spans="3:11" x14ac:dyDescent="0.25">
      <c r="C1024" s="192" t="s">
        <v>2506</v>
      </c>
      <c r="D1024" s="192" t="s">
        <v>2736</v>
      </c>
      <c r="E1024" s="192" t="s">
        <v>2730</v>
      </c>
      <c r="F1024" s="192" t="str">
        <f>VLOOKUP(Table10[[#This Row],[Nom du paiement]],[3]dddd!$B:$D,3,0)</f>
        <v>Non</v>
      </c>
      <c r="G1024" s="327" t="s">
        <v>2764</v>
      </c>
      <c r="I1024" s="192" t="s">
        <v>724</v>
      </c>
      <c r="J1024" s="235">
        <v>666375</v>
      </c>
      <c r="K1024" s="192" t="s">
        <v>354</v>
      </c>
    </row>
    <row r="1025" spans="3:11" x14ac:dyDescent="0.25">
      <c r="C1025" s="192" t="s">
        <v>2567</v>
      </c>
      <c r="D1025" s="192" t="s">
        <v>2737</v>
      </c>
      <c r="E1025" s="192" t="s">
        <v>2748</v>
      </c>
      <c r="F1025" s="192" t="str">
        <f>VLOOKUP(Table10[[#This Row],[Nom du paiement]],[3]dddd!$B:$D,3,0)</f>
        <v>Oui</v>
      </c>
      <c r="G1025" s="327" t="s">
        <v>2764</v>
      </c>
      <c r="I1025" s="192" t="s">
        <v>724</v>
      </c>
      <c r="J1025" s="235">
        <v>659803</v>
      </c>
      <c r="K1025" s="192" t="s">
        <v>354</v>
      </c>
    </row>
    <row r="1026" spans="3:11" x14ac:dyDescent="0.25">
      <c r="C1026" s="192" t="s">
        <v>2646</v>
      </c>
      <c r="D1026" s="192" t="s">
        <v>2736</v>
      </c>
      <c r="E1026" s="192" t="s">
        <v>2729</v>
      </c>
      <c r="F1026" s="192" t="str">
        <f>VLOOKUP(Table10[[#This Row],[Nom du paiement]],[3]dddd!$B:$D,3,0)</f>
        <v>Non</v>
      </c>
      <c r="G1026" s="327" t="s">
        <v>2764</v>
      </c>
      <c r="I1026" s="192" t="s">
        <v>724</v>
      </c>
      <c r="J1026" s="235">
        <v>656799</v>
      </c>
      <c r="K1026" s="192" t="s">
        <v>354</v>
      </c>
    </row>
    <row r="1027" spans="3:11" x14ac:dyDescent="0.25">
      <c r="C1027" s="192" t="s">
        <v>2506</v>
      </c>
      <c r="D1027" s="192" t="s">
        <v>2736</v>
      </c>
      <c r="E1027" s="192" t="s">
        <v>2744</v>
      </c>
      <c r="F1027" s="192" t="str">
        <f>VLOOKUP(Table10[[#This Row],[Nom du paiement]],[3]dddd!$B:$D,3,0)</f>
        <v>Non</v>
      </c>
      <c r="G1027" s="327" t="s">
        <v>2764</v>
      </c>
      <c r="I1027" s="192" t="s">
        <v>724</v>
      </c>
      <c r="J1027" s="235">
        <v>653902</v>
      </c>
      <c r="K1027" s="192" t="s">
        <v>354</v>
      </c>
    </row>
    <row r="1028" spans="3:11" x14ac:dyDescent="0.25">
      <c r="C1028" s="192" t="s">
        <v>2646</v>
      </c>
      <c r="D1028" s="192" t="s">
        <v>2736</v>
      </c>
      <c r="E1028" s="192" t="s">
        <v>2758</v>
      </c>
      <c r="F1028" s="192" t="str">
        <f>VLOOKUP(Table10[[#This Row],[Nom du paiement]],[3]dddd!$B:$D,3,0)</f>
        <v>Oui</v>
      </c>
      <c r="G1028" s="327" t="s">
        <v>2764</v>
      </c>
      <c r="I1028" s="192" t="s">
        <v>724</v>
      </c>
      <c r="J1028" s="235">
        <v>650000</v>
      </c>
      <c r="K1028" s="192" t="s">
        <v>354</v>
      </c>
    </row>
    <row r="1029" spans="3:11" x14ac:dyDescent="0.25">
      <c r="C1029" s="192" t="s">
        <v>2631</v>
      </c>
      <c r="D1029" s="192" t="s">
        <v>2736</v>
      </c>
      <c r="E1029" s="192" t="s">
        <v>2756</v>
      </c>
      <c r="F1029" s="326" t="s">
        <v>70</v>
      </c>
      <c r="G1029" s="327" t="s">
        <v>2764</v>
      </c>
      <c r="I1029" s="192" t="s">
        <v>724</v>
      </c>
      <c r="J1029" s="235">
        <v>645190</v>
      </c>
      <c r="K1029" s="192" t="s">
        <v>354</v>
      </c>
    </row>
    <row r="1030" spans="3:11" x14ac:dyDescent="0.25">
      <c r="C1030" s="192" t="s">
        <v>2547</v>
      </c>
      <c r="D1030" s="192" t="s">
        <v>2736</v>
      </c>
      <c r="E1030" s="192" t="s">
        <v>2728</v>
      </c>
      <c r="F1030" s="192" t="str">
        <f>VLOOKUP(Table10[[#This Row],[Nom du paiement]],[3]dddd!$B:$D,3,0)</f>
        <v>Non</v>
      </c>
      <c r="G1030" s="327" t="s">
        <v>2764</v>
      </c>
      <c r="I1030" s="192" t="s">
        <v>724</v>
      </c>
      <c r="J1030" s="235">
        <v>635512</v>
      </c>
      <c r="K1030" s="192" t="s">
        <v>354</v>
      </c>
    </row>
    <row r="1031" spans="3:11" x14ac:dyDescent="0.25">
      <c r="C1031" s="192" t="s">
        <v>2641</v>
      </c>
      <c r="D1031" s="192" t="s">
        <v>2736</v>
      </c>
      <c r="E1031" s="192" t="s">
        <v>2759</v>
      </c>
      <c r="F1031" s="192" t="str">
        <f>VLOOKUP(Table10[[#This Row],[Nom du paiement]],[3]dddd!$B:$D,3,0)</f>
        <v>Non</v>
      </c>
      <c r="G1031" s="327" t="s">
        <v>2764</v>
      </c>
      <c r="I1031" s="192" t="s">
        <v>724</v>
      </c>
      <c r="J1031" s="235">
        <v>626674</v>
      </c>
      <c r="K1031" s="192" t="s">
        <v>354</v>
      </c>
    </row>
    <row r="1032" spans="3:11" x14ac:dyDescent="0.25">
      <c r="C1032" s="192" t="s">
        <v>2635</v>
      </c>
      <c r="D1032" s="192" t="s">
        <v>2736</v>
      </c>
      <c r="E1032" s="192" t="s">
        <v>2753</v>
      </c>
      <c r="F1032" s="192" t="str">
        <f>VLOOKUP(Table10[[#This Row],[Nom du paiement]],[3]dddd!$B:$D,3,0)</f>
        <v>Non</v>
      </c>
      <c r="G1032" s="327" t="s">
        <v>2764</v>
      </c>
      <c r="I1032" s="192" t="s">
        <v>724</v>
      </c>
      <c r="J1032" s="235">
        <v>626582</v>
      </c>
      <c r="K1032" s="192" t="s">
        <v>354</v>
      </c>
    </row>
    <row r="1033" spans="3:11" x14ac:dyDescent="0.25">
      <c r="C1033" s="192" t="s">
        <v>2610</v>
      </c>
      <c r="D1033" s="192" t="s">
        <v>2736</v>
      </c>
      <c r="E1033" s="192" t="s">
        <v>2731</v>
      </c>
      <c r="F1033" s="192" t="str">
        <f>VLOOKUP(Table10[[#This Row],[Nom du paiement]],[3]dddd!$B:$D,3,0)</f>
        <v>Non</v>
      </c>
      <c r="G1033" s="327" t="s">
        <v>2764</v>
      </c>
      <c r="I1033" s="192" t="s">
        <v>724</v>
      </c>
      <c r="J1033" s="235">
        <v>610800</v>
      </c>
      <c r="K1033" s="192" t="s">
        <v>354</v>
      </c>
    </row>
    <row r="1034" spans="3:11" x14ac:dyDescent="0.25">
      <c r="C1034" s="192" t="s">
        <v>2415</v>
      </c>
      <c r="D1034" s="192" t="s">
        <v>2737</v>
      </c>
      <c r="E1034" s="192" t="s">
        <v>2704</v>
      </c>
      <c r="F1034" s="192" t="str">
        <f>VLOOKUP(Table10[[#This Row],[Nom du paiement]],[3]dddd!$B:$D,3,0)</f>
        <v>Oui</v>
      </c>
      <c r="G1034" s="327" t="s">
        <v>2764</v>
      </c>
      <c r="I1034" s="192" t="s">
        <v>724</v>
      </c>
      <c r="J1034" s="235">
        <v>603722</v>
      </c>
      <c r="K1034" s="192" t="s">
        <v>354</v>
      </c>
    </row>
    <row r="1035" spans="3:11" x14ac:dyDescent="0.25">
      <c r="C1035" s="192" t="s">
        <v>2426</v>
      </c>
      <c r="D1035" s="192" t="s">
        <v>2737</v>
      </c>
      <c r="E1035" s="192" t="s">
        <v>2704</v>
      </c>
      <c r="F1035" s="192" t="str">
        <f>VLOOKUP(Table10[[#This Row],[Nom du paiement]],[3]dddd!$B:$D,3,0)</f>
        <v>Oui</v>
      </c>
      <c r="G1035" s="327" t="s">
        <v>2764</v>
      </c>
      <c r="I1035" s="192" t="s">
        <v>724</v>
      </c>
      <c r="J1035" s="235">
        <v>602020</v>
      </c>
      <c r="K1035" s="192" t="s">
        <v>354</v>
      </c>
    </row>
    <row r="1036" spans="3:11" x14ac:dyDescent="0.25">
      <c r="C1036" s="192" t="s">
        <v>2495</v>
      </c>
      <c r="D1036" s="192" t="s">
        <v>2736</v>
      </c>
      <c r="E1036" s="192" t="s">
        <v>2693</v>
      </c>
      <c r="F1036" s="192" t="str">
        <f>VLOOKUP(Table10[[#This Row],[Nom du paiement]],[3]dddd!$B:$D,3,0)</f>
        <v>Non</v>
      </c>
      <c r="G1036" s="327" t="s">
        <v>2764</v>
      </c>
      <c r="I1036" s="192" t="s">
        <v>724</v>
      </c>
      <c r="J1036" s="235">
        <v>600000</v>
      </c>
      <c r="K1036" s="192" t="s">
        <v>354</v>
      </c>
    </row>
    <row r="1037" spans="3:11" x14ac:dyDescent="0.25">
      <c r="C1037" s="192" t="s">
        <v>2561</v>
      </c>
      <c r="D1037" s="192" t="s">
        <v>2737</v>
      </c>
      <c r="E1037" s="192" t="s">
        <v>2691</v>
      </c>
      <c r="F1037" s="192" t="str">
        <f>VLOOKUP(Table10[[#This Row],[Nom du paiement]],[3]dddd!$B:$D,3,0)</f>
        <v>Oui</v>
      </c>
      <c r="G1037" s="327" t="s">
        <v>2764</v>
      </c>
      <c r="I1037" s="192" t="s">
        <v>724</v>
      </c>
      <c r="J1037" s="235">
        <v>600000</v>
      </c>
      <c r="K1037" s="192" t="s">
        <v>354</v>
      </c>
    </row>
    <row r="1038" spans="3:11" x14ac:dyDescent="0.25">
      <c r="C1038" s="192" t="s">
        <v>2492</v>
      </c>
      <c r="D1038" s="192" t="s">
        <v>2737</v>
      </c>
      <c r="E1038" s="192" t="s">
        <v>2748</v>
      </c>
      <c r="F1038" s="192" t="str">
        <f>VLOOKUP(Table10[[#This Row],[Nom du paiement]],[3]dddd!$B:$D,3,0)</f>
        <v>Oui</v>
      </c>
      <c r="G1038" s="327" t="s">
        <v>2764</v>
      </c>
      <c r="I1038" s="192" t="s">
        <v>724</v>
      </c>
      <c r="J1038" s="235">
        <v>600000</v>
      </c>
      <c r="K1038" s="192" t="s">
        <v>354</v>
      </c>
    </row>
    <row r="1039" spans="3:11" x14ac:dyDescent="0.25">
      <c r="C1039" s="192" t="s">
        <v>2565</v>
      </c>
      <c r="D1039" s="192" t="s">
        <v>2737</v>
      </c>
      <c r="E1039" s="192" t="s">
        <v>2748</v>
      </c>
      <c r="F1039" s="192" t="str">
        <f>VLOOKUP(Table10[[#This Row],[Nom du paiement]],[3]dddd!$B:$D,3,0)</f>
        <v>Oui</v>
      </c>
      <c r="G1039" s="327" t="s">
        <v>2764</v>
      </c>
      <c r="I1039" s="192" t="s">
        <v>724</v>
      </c>
      <c r="J1039" s="235">
        <v>600000</v>
      </c>
      <c r="K1039" s="192" t="s">
        <v>354</v>
      </c>
    </row>
    <row r="1040" spans="3:11" x14ac:dyDescent="0.25">
      <c r="C1040" s="192" t="s">
        <v>2461</v>
      </c>
      <c r="D1040" s="192" t="s">
        <v>2737</v>
      </c>
      <c r="E1040" s="192" t="s">
        <v>2704</v>
      </c>
      <c r="F1040" s="192" t="str">
        <f>VLOOKUP(Table10[[#This Row],[Nom du paiement]],[3]dddd!$B:$D,3,0)</f>
        <v>Oui</v>
      </c>
      <c r="G1040" s="327" t="s">
        <v>2764</v>
      </c>
      <c r="I1040" s="192" t="s">
        <v>724</v>
      </c>
      <c r="J1040" s="235">
        <v>599999</v>
      </c>
      <c r="K1040" s="192" t="s">
        <v>354</v>
      </c>
    </row>
    <row r="1041" spans="3:11" x14ac:dyDescent="0.25">
      <c r="C1041" s="192" t="s">
        <v>2518</v>
      </c>
      <c r="D1041" s="192" t="s">
        <v>2736</v>
      </c>
      <c r="E1041" s="192" t="s">
        <v>2725</v>
      </c>
      <c r="F1041" s="192" t="str">
        <f>VLOOKUP(Table10[[#This Row],[Nom du paiement]],[3]dddd!$B:$D,3,0)</f>
        <v>Non</v>
      </c>
      <c r="G1041" s="327" t="s">
        <v>2764</v>
      </c>
      <c r="I1041" s="192" t="s">
        <v>724</v>
      </c>
      <c r="J1041" s="235">
        <v>595750</v>
      </c>
      <c r="K1041" s="192" t="s">
        <v>354</v>
      </c>
    </row>
    <row r="1042" spans="3:11" x14ac:dyDescent="0.25">
      <c r="C1042" s="192" t="s">
        <v>2396</v>
      </c>
      <c r="D1042" s="192" t="s">
        <v>2737</v>
      </c>
      <c r="E1042" s="192" t="s">
        <v>2748</v>
      </c>
      <c r="F1042" s="192" t="str">
        <f>VLOOKUP(Table10[[#This Row],[Nom du paiement]],[3]dddd!$B:$D,3,0)</f>
        <v>Oui</v>
      </c>
      <c r="G1042" s="327" t="s">
        <v>2764</v>
      </c>
      <c r="I1042" s="192" t="s">
        <v>724</v>
      </c>
      <c r="J1042" s="235">
        <v>594730</v>
      </c>
      <c r="K1042" s="192" t="s">
        <v>354</v>
      </c>
    </row>
    <row r="1043" spans="3:11" x14ac:dyDescent="0.25">
      <c r="C1043" s="192" t="s">
        <v>2483</v>
      </c>
      <c r="D1043" s="192" t="s">
        <v>2736</v>
      </c>
      <c r="E1043" s="192" t="s">
        <v>2728</v>
      </c>
      <c r="F1043" s="192" t="str">
        <f>VLOOKUP(Table10[[#This Row],[Nom du paiement]],[3]dddd!$B:$D,3,0)</f>
        <v>Non</v>
      </c>
      <c r="G1043" s="327" t="s">
        <v>2764</v>
      </c>
      <c r="I1043" s="192" t="s">
        <v>724</v>
      </c>
      <c r="J1043" s="235">
        <v>591751</v>
      </c>
      <c r="K1043" s="192" t="s">
        <v>354</v>
      </c>
    </row>
    <row r="1044" spans="3:11" x14ac:dyDescent="0.25">
      <c r="C1044" s="192" t="s">
        <v>2375</v>
      </c>
      <c r="D1044" s="192" t="s">
        <v>2736</v>
      </c>
      <c r="E1044" s="192" t="s">
        <v>2724</v>
      </c>
      <c r="F1044" s="192" t="str">
        <f>VLOOKUP(Table10[[#This Row],[Nom du paiement]],[3]dddd!$B:$D,3,0)</f>
        <v>Non</v>
      </c>
      <c r="G1044" s="327" t="s">
        <v>2764</v>
      </c>
      <c r="I1044" s="192" t="s">
        <v>724</v>
      </c>
      <c r="J1044" s="235">
        <v>584872</v>
      </c>
      <c r="K1044" s="192" t="s">
        <v>354</v>
      </c>
    </row>
    <row r="1045" spans="3:11" x14ac:dyDescent="0.25">
      <c r="C1045" s="192" t="s">
        <v>2527</v>
      </c>
      <c r="D1045" s="192" t="s">
        <v>2736</v>
      </c>
      <c r="E1045" s="192" t="s">
        <v>2724</v>
      </c>
      <c r="F1045" s="192" t="str">
        <f>VLOOKUP(Table10[[#This Row],[Nom du paiement]],[3]dddd!$B:$D,3,0)</f>
        <v>Non</v>
      </c>
      <c r="G1045" s="327" t="s">
        <v>2764</v>
      </c>
      <c r="I1045" s="192" t="s">
        <v>724</v>
      </c>
      <c r="J1045" s="235">
        <v>582443</v>
      </c>
      <c r="K1045" s="192" t="s">
        <v>354</v>
      </c>
    </row>
    <row r="1046" spans="3:11" x14ac:dyDescent="0.25">
      <c r="C1046" s="192" t="s">
        <v>2402</v>
      </c>
      <c r="D1046" s="192" t="s">
        <v>2736</v>
      </c>
      <c r="E1046" s="192" t="s">
        <v>2728</v>
      </c>
      <c r="F1046" s="192" t="str">
        <f>VLOOKUP(Table10[[#This Row],[Nom du paiement]],[3]dddd!$B:$D,3,0)</f>
        <v>Non</v>
      </c>
      <c r="G1046" s="327" t="s">
        <v>2764</v>
      </c>
      <c r="I1046" s="192" t="s">
        <v>724</v>
      </c>
      <c r="J1046" s="235">
        <v>575000</v>
      </c>
      <c r="K1046" s="192" t="s">
        <v>354</v>
      </c>
    </row>
    <row r="1047" spans="3:11" x14ac:dyDescent="0.25">
      <c r="C1047" s="192" t="s">
        <v>2350</v>
      </c>
      <c r="D1047" s="192" t="s">
        <v>2736</v>
      </c>
      <c r="E1047" s="192" t="s">
        <v>2745</v>
      </c>
      <c r="F1047" s="192" t="str">
        <f>VLOOKUP(Table10[[#This Row],[Nom du paiement]],[3]dddd!$B:$D,3,0)</f>
        <v>Non</v>
      </c>
      <c r="G1047" s="327" t="s">
        <v>2763</v>
      </c>
      <c r="I1047" s="192" t="s">
        <v>724</v>
      </c>
      <c r="J1047" s="235">
        <v>562500</v>
      </c>
      <c r="K1047" s="192" t="s">
        <v>354</v>
      </c>
    </row>
    <row r="1048" spans="3:11" x14ac:dyDescent="0.25">
      <c r="C1048" s="192" t="s">
        <v>2483</v>
      </c>
      <c r="D1048" s="192" t="s">
        <v>2736</v>
      </c>
      <c r="E1048" s="192" t="s">
        <v>2724</v>
      </c>
      <c r="F1048" s="192" t="str">
        <f>VLOOKUP(Table10[[#This Row],[Nom du paiement]],[3]dddd!$B:$D,3,0)</f>
        <v>Non</v>
      </c>
      <c r="G1048" s="327" t="s">
        <v>2764</v>
      </c>
      <c r="I1048" s="192" t="s">
        <v>724</v>
      </c>
      <c r="J1048" s="235">
        <v>561055</v>
      </c>
      <c r="K1048" s="192" t="s">
        <v>354</v>
      </c>
    </row>
    <row r="1049" spans="3:11" x14ac:dyDescent="0.25">
      <c r="C1049" s="192" t="s">
        <v>2438</v>
      </c>
      <c r="D1049" s="192" t="s">
        <v>2737</v>
      </c>
      <c r="E1049" s="192" t="s">
        <v>2704</v>
      </c>
      <c r="F1049" s="192" t="str">
        <f>VLOOKUP(Table10[[#This Row],[Nom du paiement]],[3]dddd!$B:$D,3,0)</f>
        <v>Oui</v>
      </c>
      <c r="G1049" s="327" t="s">
        <v>2764</v>
      </c>
      <c r="I1049" s="192" t="s">
        <v>724</v>
      </c>
      <c r="J1049" s="235">
        <v>556075</v>
      </c>
      <c r="K1049" s="192" t="s">
        <v>354</v>
      </c>
    </row>
    <row r="1050" spans="3:11" x14ac:dyDescent="0.25">
      <c r="C1050" s="192" t="s">
        <v>2506</v>
      </c>
      <c r="D1050" s="192" t="s">
        <v>2737</v>
      </c>
      <c r="E1050" s="192" t="s">
        <v>2748</v>
      </c>
      <c r="F1050" s="192" t="str">
        <f>VLOOKUP(Table10[[#This Row],[Nom du paiement]],[3]dddd!$B:$D,3,0)</f>
        <v>Oui</v>
      </c>
      <c r="G1050" s="327" t="s">
        <v>2764</v>
      </c>
      <c r="I1050" s="192" t="s">
        <v>724</v>
      </c>
      <c r="J1050" s="235">
        <v>547945</v>
      </c>
      <c r="K1050" s="192" t="s">
        <v>354</v>
      </c>
    </row>
    <row r="1051" spans="3:11" x14ac:dyDescent="0.25">
      <c r="C1051" s="192" t="s">
        <v>2402</v>
      </c>
      <c r="D1051" s="192" t="s">
        <v>2737</v>
      </c>
      <c r="E1051" s="192" t="s">
        <v>2704</v>
      </c>
      <c r="F1051" s="192" t="str">
        <f>VLOOKUP(Table10[[#This Row],[Nom du paiement]],[3]dddd!$B:$D,3,0)</f>
        <v>Oui</v>
      </c>
      <c r="G1051" s="327" t="s">
        <v>2764</v>
      </c>
      <c r="I1051" s="192" t="s">
        <v>724</v>
      </c>
      <c r="J1051" s="235">
        <v>544654</v>
      </c>
      <c r="K1051" s="192" t="s">
        <v>354</v>
      </c>
    </row>
    <row r="1052" spans="3:11" x14ac:dyDescent="0.25">
      <c r="C1052" s="192" t="s">
        <v>2527</v>
      </c>
      <c r="D1052" s="192" t="s">
        <v>2736</v>
      </c>
      <c r="E1052" s="192" t="s">
        <v>2730</v>
      </c>
      <c r="F1052" s="192" t="str">
        <f>VLOOKUP(Table10[[#This Row],[Nom du paiement]],[3]dddd!$B:$D,3,0)</f>
        <v>Non</v>
      </c>
      <c r="G1052" s="327" t="s">
        <v>2764</v>
      </c>
      <c r="I1052" s="192" t="s">
        <v>724</v>
      </c>
      <c r="J1052" s="235">
        <v>544500</v>
      </c>
      <c r="K1052" s="192" t="s">
        <v>354</v>
      </c>
    </row>
    <row r="1053" spans="3:11" ht="15" x14ac:dyDescent="0.25">
      <c r="C1053" s="192" t="s">
        <v>2348</v>
      </c>
      <c r="D1053" s="192" t="s">
        <v>2736</v>
      </c>
      <c r="E1053" s="192" t="s">
        <v>2758</v>
      </c>
      <c r="F1053" s="192" t="str">
        <f>VLOOKUP(Table10[[#This Row],[Nom du paiement]],[3]dddd!$B:$D,3,0)</f>
        <v>Oui</v>
      </c>
      <c r="G1053" s="327" t="s">
        <v>2763</v>
      </c>
      <c r="H1053" s="337" t="s">
        <v>2780</v>
      </c>
      <c r="I1053" s="192" t="s">
        <v>724</v>
      </c>
      <c r="J1053" s="235">
        <v>540000</v>
      </c>
      <c r="K1053" s="192" t="s">
        <v>354</v>
      </c>
    </row>
    <row r="1054" spans="3:11" x14ac:dyDescent="0.25">
      <c r="C1054" s="192" t="s">
        <v>2632</v>
      </c>
      <c r="D1054" s="192" t="s">
        <v>2736</v>
      </c>
      <c r="E1054" s="192" t="s">
        <v>2727</v>
      </c>
      <c r="F1054" s="192" t="str">
        <f>VLOOKUP(Table10[[#This Row],[Nom du paiement]],[3]dddd!$B:$D,3,0)</f>
        <v>Non</v>
      </c>
      <c r="G1054" s="327" t="s">
        <v>2764</v>
      </c>
      <c r="I1054" s="192" t="s">
        <v>724</v>
      </c>
      <c r="J1054" s="235">
        <v>532342</v>
      </c>
      <c r="K1054" s="192" t="s">
        <v>354</v>
      </c>
    </row>
    <row r="1055" spans="3:11" x14ac:dyDescent="0.25">
      <c r="C1055" s="192" t="s">
        <v>2495</v>
      </c>
      <c r="D1055" s="192" t="s">
        <v>2737</v>
      </c>
      <c r="E1055" s="192" t="s">
        <v>2748</v>
      </c>
      <c r="F1055" s="192" t="str">
        <f>VLOOKUP(Table10[[#This Row],[Nom du paiement]],[3]dddd!$B:$D,3,0)</f>
        <v>Oui</v>
      </c>
      <c r="G1055" s="327" t="s">
        <v>2764</v>
      </c>
      <c r="I1055" s="192" t="s">
        <v>724</v>
      </c>
      <c r="J1055" s="235">
        <v>532145</v>
      </c>
      <c r="K1055" s="192" t="s">
        <v>354</v>
      </c>
    </row>
    <row r="1056" spans="3:11" x14ac:dyDescent="0.25">
      <c r="C1056" s="192" t="s">
        <v>2626</v>
      </c>
      <c r="D1056" s="192" t="s">
        <v>2736</v>
      </c>
      <c r="E1056" s="192" t="s">
        <v>2757</v>
      </c>
      <c r="F1056" s="326" t="s">
        <v>70</v>
      </c>
      <c r="G1056" s="327" t="s">
        <v>2764</v>
      </c>
      <c r="I1056" s="192" t="s">
        <v>724</v>
      </c>
      <c r="J1056" s="235">
        <v>524800</v>
      </c>
      <c r="K1056" s="192" t="s">
        <v>354</v>
      </c>
    </row>
    <row r="1057" spans="3:11" x14ac:dyDescent="0.25">
      <c r="C1057" s="192" t="s">
        <v>2562</v>
      </c>
      <c r="D1057" s="192" t="s">
        <v>2736</v>
      </c>
      <c r="E1057" s="192" t="s">
        <v>2725</v>
      </c>
      <c r="F1057" s="192" t="str">
        <f>VLOOKUP(Table10[[#This Row],[Nom du paiement]],[3]dddd!$B:$D,3,0)</f>
        <v>Non</v>
      </c>
      <c r="G1057" s="327" t="s">
        <v>2764</v>
      </c>
      <c r="I1057" s="192" t="s">
        <v>724</v>
      </c>
      <c r="J1057" s="235">
        <v>522000</v>
      </c>
      <c r="K1057" s="192" t="s">
        <v>354</v>
      </c>
    </row>
    <row r="1058" spans="3:11" x14ac:dyDescent="0.25">
      <c r="C1058" s="192" t="s">
        <v>2489</v>
      </c>
      <c r="D1058" s="192" t="s">
        <v>2737</v>
      </c>
      <c r="E1058" s="192" t="s">
        <v>2748</v>
      </c>
      <c r="F1058" s="192" t="str">
        <f>VLOOKUP(Table10[[#This Row],[Nom du paiement]],[3]dddd!$B:$D,3,0)</f>
        <v>Oui</v>
      </c>
      <c r="G1058" s="327" t="s">
        <v>2764</v>
      </c>
      <c r="I1058" s="192" t="s">
        <v>724</v>
      </c>
      <c r="J1058" s="235">
        <v>517123</v>
      </c>
      <c r="K1058" s="192" t="s">
        <v>354</v>
      </c>
    </row>
    <row r="1059" spans="3:11" x14ac:dyDescent="0.25">
      <c r="C1059" s="192" t="s">
        <v>2542</v>
      </c>
      <c r="D1059" s="192" t="s">
        <v>2736</v>
      </c>
      <c r="E1059" s="192" t="s">
        <v>2757</v>
      </c>
      <c r="F1059" s="326" t="s">
        <v>70</v>
      </c>
      <c r="G1059" s="327" t="s">
        <v>2764</v>
      </c>
      <c r="I1059" s="192" t="s">
        <v>724</v>
      </c>
      <c r="J1059" s="235">
        <v>512000</v>
      </c>
      <c r="K1059" s="192" t="s">
        <v>354</v>
      </c>
    </row>
    <row r="1060" spans="3:11" x14ac:dyDescent="0.25">
      <c r="C1060" s="192" t="s">
        <v>2471</v>
      </c>
      <c r="D1060" s="192" t="s">
        <v>2737</v>
      </c>
      <c r="E1060" s="192" t="s">
        <v>2704</v>
      </c>
      <c r="F1060" s="192" t="str">
        <f>VLOOKUP(Table10[[#This Row],[Nom du paiement]],[3]dddd!$B:$D,3,0)</f>
        <v>Oui</v>
      </c>
      <c r="G1060" s="327" t="s">
        <v>2764</v>
      </c>
      <c r="I1060" s="192" t="s">
        <v>724</v>
      </c>
      <c r="J1060" s="235">
        <v>508224</v>
      </c>
      <c r="K1060" s="192" t="s">
        <v>354</v>
      </c>
    </row>
    <row r="1061" spans="3:11" x14ac:dyDescent="0.25">
      <c r="C1061" s="192" t="s">
        <v>2547</v>
      </c>
      <c r="D1061" s="192" t="s">
        <v>2736</v>
      </c>
      <c r="E1061" s="192" t="s">
        <v>2724</v>
      </c>
      <c r="F1061" s="192" t="str">
        <f>VLOOKUP(Table10[[#This Row],[Nom du paiement]],[3]dddd!$B:$D,3,0)</f>
        <v>Non</v>
      </c>
      <c r="G1061" s="327" t="s">
        <v>2764</v>
      </c>
      <c r="I1061" s="192" t="s">
        <v>724</v>
      </c>
      <c r="J1061" s="235">
        <v>505373</v>
      </c>
      <c r="K1061" s="192" t="s">
        <v>354</v>
      </c>
    </row>
    <row r="1062" spans="3:11" x14ac:dyDescent="0.25">
      <c r="C1062" s="192" t="s">
        <v>2419</v>
      </c>
      <c r="D1062" s="192" t="s">
        <v>2736</v>
      </c>
      <c r="E1062" s="192" t="s">
        <v>2693</v>
      </c>
      <c r="F1062" s="192" t="str">
        <f>VLOOKUP(Table10[[#This Row],[Nom du paiement]],[3]dddd!$B:$D,3,0)</f>
        <v>Non</v>
      </c>
      <c r="G1062" s="327" t="s">
        <v>2764</v>
      </c>
      <c r="I1062" s="192" t="s">
        <v>724</v>
      </c>
      <c r="J1062" s="235">
        <v>500000</v>
      </c>
      <c r="K1062" s="192" t="s">
        <v>354</v>
      </c>
    </row>
    <row r="1063" spans="3:11" x14ac:dyDescent="0.25">
      <c r="C1063" s="192" t="s">
        <v>2336</v>
      </c>
      <c r="D1063" s="192" t="s">
        <v>2736</v>
      </c>
      <c r="E1063" s="192" t="s">
        <v>2744</v>
      </c>
      <c r="F1063" s="192" t="str">
        <f>VLOOKUP(Table10[[#This Row],[Nom du paiement]],[3]dddd!$B:$D,3,0)</f>
        <v>Non</v>
      </c>
      <c r="G1063" s="327" t="s">
        <v>2764</v>
      </c>
      <c r="H1063" s="335" t="s">
        <v>2771</v>
      </c>
      <c r="I1063" s="192" t="s">
        <v>724</v>
      </c>
      <c r="J1063" s="235">
        <v>500000</v>
      </c>
      <c r="K1063" s="192" t="s">
        <v>354</v>
      </c>
    </row>
    <row r="1064" spans="3:11" x14ac:dyDescent="0.25">
      <c r="C1064" s="192" t="s">
        <v>2612</v>
      </c>
      <c r="D1064" s="192" t="s">
        <v>2736</v>
      </c>
      <c r="E1064" s="192" t="s">
        <v>2744</v>
      </c>
      <c r="F1064" s="192" t="str">
        <f>VLOOKUP(Table10[[#This Row],[Nom du paiement]],[3]dddd!$B:$D,3,0)</f>
        <v>Non</v>
      </c>
      <c r="G1064" s="327" t="s">
        <v>2764</v>
      </c>
      <c r="I1064" s="192" t="s">
        <v>724</v>
      </c>
      <c r="J1064" s="235">
        <v>500000</v>
      </c>
      <c r="K1064" s="192" t="s">
        <v>354</v>
      </c>
    </row>
    <row r="1065" spans="3:11" x14ac:dyDescent="0.25">
      <c r="C1065" s="192" t="s">
        <v>2419</v>
      </c>
      <c r="D1065" s="192" t="s">
        <v>2736</v>
      </c>
      <c r="E1065" s="192" t="s">
        <v>2745</v>
      </c>
      <c r="F1065" s="192" t="str">
        <f>VLOOKUP(Table10[[#This Row],[Nom du paiement]],[3]dddd!$B:$D,3,0)</f>
        <v>Non</v>
      </c>
      <c r="G1065" s="327" t="s">
        <v>2764</v>
      </c>
      <c r="I1065" s="192" t="s">
        <v>724</v>
      </c>
      <c r="J1065" s="235">
        <v>500000</v>
      </c>
      <c r="K1065" s="192" t="s">
        <v>354</v>
      </c>
    </row>
    <row r="1066" spans="3:11" x14ac:dyDescent="0.25">
      <c r="C1066" s="192" t="s">
        <v>2654</v>
      </c>
      <c r="D1066" s="192" t="s">
        <v>2736</v>
      </c>
      <c r="E1066" s="192" t="s">
        <v>2752</v>
      </c>
      <c r="F1066" s="192" t="str">
        <f>VLOOKUP(Table10[[#This Row],[Nom du paiement]],[3]dddd!$B:$D,3,0)</f>
        <v>Non</v>
      </c>
      <c r="G1066" s="327" t="s">
        <v>2764</v>
      </c>
      <c r="I1066" s="192" t="s">
        <v>724</v>
      </c>
      <c r="J1066" s="235">
        <v>500000</v>
      </c>
      <c r="K1066" s="192" t="s">
        <v>354</v>
      </c>
    </row>
    <row r="1067" spans="3:11" x14ac:dyDescent="0.25">
      <c r="C1067" s="192" t="s">
        <v>2643</v>
      </c>
      <c r="D1067" s="192" t="s">
        <v>2736</v>
      </c>
      <c r="E1067" s="192" t="s">
        <v>2701</v>
      </c>
      <c r="F1067" s="192" t="str">
        <f>VLOOKUP(Table10[[#This Row],[Nom du paiement]],[3]dddd!$B:$D,3,0)</f>
        <v>Non</v>
      </c>
      <c r="G1067" s="327" t="s">
        <v>2764</v>
      </c>
      <c r="I1067" s="192" t="s">
        <v>724</v>
      </c>
      <c r="J1067" s="235">
        <v>496000</v>
      </c>
      <c r="K1067" s="192" t="s">
        <v>354</v>
      </c>
    </row>
    <row r="1068" spans="3:11" x14ac:dyDescent="0.25">
      <c r="C1068" s="192" t="s">
        <v>2356</v>
      </c>
      <c r="D1068" s="192" t="s">
        <v>2737</v>
      </c>
      <c r="E1068" s="192" t="s">
        <v>2704</v>
      </c>
      <c r="F1068" s="192" t="str">
        <f>VLOOKUP(Table10[[#This Row],[Nom du paiement]],[3]dddd!$B:$D,3,0)</f>
        <v>Oui</v>
      </c>
      <c r="G1068" s="327" t="s">
        <v>2764</v>
      </c>
      <c r="I1068" s="192" t="s">
        <v>724</v>
      </c>
      <c r="J1068" s="235">
        <v>491580</v>
      </c>
      <c r="K1068" s="192" t="s">
        <v>354</v>
      </c>
    </row>
    <row r="1069" spans="3:11" x14ac:dyDescent="0.25">
      <c r="C1069" s="192" t="s">
        <v>2650</v>
      </c>
      <c r="D1069" s="192" t="s">
        <v>2736</v>
      </c>
      <c r="E1069" s="192" t="s">
        <v>2752</v>
      </c>
      <c r="F1069" s="192" t="str">
        <f>VLOOKUP(Table10[[#This Row],[Nom du paiement]],[3]dddd!$B:$D,3,0)</f>
        <v>Non</v>
      </c>
      <c r="G1069" s="327" t="s">
        <v>2764</v>
      </c>
      <c r="I1069" s="192" t="s">
        <v>724</v>
      </c>
      <c r="J1069" s="235">
        <v>487558</v>
      </c>
      <c r="K1069" s="192" t="s">
        <v>354</v>
      </c>
    </row>
    <row r="1070" spans="3:11" x14ac:dyDescent="0.25">
      <c r="C1070" s="192" t="s">
        <v>2395</v>
      </c>
      <c r="D1070" s="192" t="s">
        <v>2736</v>
      </c>
      <c r="E1070" s="192" t="s">
        <v>2724</v>
      </c>
      <c r="F1070" s="192" t="str">
        <f>VLOOKUP(Table10[[#This Row],[Nom du paiement]],[3]dddd!$B:$D,3,0)</f>
        <v>Non</v>
      </c>
      <c r="G1070" s="327" t="s">
        <v>2764</v>
      </c>
      <c r="I1070" s="192" t="s">
        <v>724</v>
      </c>
      <c r="J1070" s="235">
        <v>485939</v>
      </c>
      <c r="K1070" s="192" t="s">
        <v>354</v>
      </c>
    </row>
    <row r="1071" spans="3:11" x14ac:dyDescent="0.25">
      <c r="C1071" s="192" t="s">
        <v>2373</v>
      </c>
      <c r="D1071" s="192" t="s">
        <v>2736</v>
      </c>
      <c r="E1071" s="192" t="s">
        <v>2728</v>
      </c>
      <c r="F1071" s="192" t="str">
        <f>VLOOKUP(Table10[[#This Row],[Nom du paiement]],[3]dddd!$B:$D,3,0)</f>
        <v>Non</v>
      </c>
      <c r="G1071" s="327" t="s">
        <v>2764</v>
      </c>
      <c r="I1071" s="192" t="s">
        <v>724</v>
      </c>
      <c r="J1071" s="235">
        <v>483342</v>
      </c>
      <c r="K1071" s="192" t="s">
        <v>354</v>
      </c>
    </row>
    <row r="1072" spans="3:11" x14ac:dyDescent="0.25">
      <c r="C1072" s="192" t="s">
        <v>2527</v>
      </c>
      <c r="D1072" s="192" t="s">
        <v>2737</v>
      </c>
      <c r="E1072" s="192" t="s">
        <v>2748</v>
      </c>
      <c r="F1072" s="192" t="str">
        <f>VLOOKUP(Table10[[#This Row],[Nom du paiement]],[3]dddd!$B:$D,3,0)</f>
        <v>Oui</v>
      </c>
      <c r="G1072" s="327" t="s">
        <v>2764</v>
      </c>
      <c r="I1072" s="192" t="s">
        <v>724</v>
      </c>
      <c r="J1072" s="235">
        <v>480831</v>
      </c>
      <c r="K1072" s="192" t="s">
        <v>354</v>
      </c>
    </row>
    <row r="1073" spans="3:11" x14ac:dyDescent="0.25">
      <c r="C1073" s="192" t="s">
        <v>2468</v>
      </c>
      <c r="D1073" s="192" t="s">
        <v>2736</v>
      </c>
      <c r="E1073" s="192" t="s">
        <v>2758</v>
      </c>
      <c r="F1073" s="192" t="str">
        <f>VLOOKUP(Table10[[#This Row],[Nom du paiement]],[3]dddd!$B:$D,3,0)</f>
        <v>Oui</v>
      </c>
      <c r="G1073" s="327" t="s">
        <v>2764</v>
      </c>
      <c r="I1073" s="192" t="s">
        <v>724</v>
      </c>
      <c r="J1073" s="235">
        <v>480000</v>
      </c>
      <c r="K1073" s="192" t="s">
        <v>354</v>
      </c>
    </row>
    <row r="1074" spans="3:11" x14ac:dyDescent="0.25">
      <c r="C1074" s="192" t="s">
        <v>2641</v>
      </c>
      <c r="D1074" s="192" t="s">
        <v>2736</v>
      </c>
      <c r="E1074" s="192" t="s">
        <v>2758</v>
      </c>
      <c r="F1074" s="192" t="str">
        <f>VLOOKUP(Table10[[#This Row],[Nom du paiement]],[3]dddd!$B:$D,3,0)</f>
        <v>Oui</v>
      </c>
      <c r="G1074" s="327" t="s">
        <v>2764</v>
      </c>
      <c r="I1074" s="192" t="s">
        <v>724</v>
      </c>
      <c r="J1074" s="235">
        <v>470000</v>
      </c>
      <c r="K1074" s="192" t="s">
        <v>354</v>
      </c>
    </row>
    <row r="1075" spans="3:11" ht="15" x14ac:dyDescent="0.25">
      <c r="C1075" s="192" t="s">
        <v>2348</v>
      </c>
      <c r="D1075" s="192" t="s">
        <v>2736</v>
      </c>
      <c r="E1075" s="192" t="s">
        <v>2759</v>
      </c>
      <c r="F1075" s="192" t="str">
        <f>VLOOKUP(Table10[[#This Row],[Nom du paiement]],[3]dddd!$B:$D,3,0)</f>
        <v>Non</v>
      </c>
      <c r="G1075" s="327" t="s">
        <v>2763</v>
      </c>
      <c r="H1075" s="337" t="s">
        <v>2780</v>
      </c>
      <c r="I1075" s="192" t="s">
        <v>724</v>
      </c>
      <c r="J1075" s="235">
        <v>468369</v>
      </c>
      <c r="K1075" s="192" t="s">
        <v>354</v>
      </c>
    </row>
    <row r="1076" spans="3:11" x14ac:dyDescent="0.25">
      <c r="C1076" s="192" t="s">
        <v>2541</v>
      </c>
      <c r="D1076" s="192" t="s">
        <v>2736</v>
      </c>
      <c r="E1076" s="192" t="s">
        <v>2750</v>
      </c>
      <c r="F1076" s="192" t="str">
        <f>VLOOKUP(Table10[[#This Row],[Nom du paiement]],[3]dddd!$B:$D,3,0)</f>
        <v>Non</v>
      </c>
      <c r="G1076" s="327" t="s">
        <v>2764</v>
      </c>
      <c r="I1076" s="192" t="s">
        <v>724</v>
      </c>
      <c r="J1076" s="235">
        <v>465750</v>
      </c>
      <c r="K1076" s="192" t="s">
        <v>354</v>
      </c>
    </row>
    <row r="1077" spans="3:11" x14ac:dyDescent="0.25">
      <c r="C1077" s="192" t="s">
        <v>2432</v>
      </c>
      <c r="D1077" s="192" t="s">
        <v>2737</v>
      </c>
      <c r="E1077" s="192" t="s">
        <v>2746</v>
      </c>
      <c r="F1077" s="192" t="str">
        <f>VLOOKUP(Table10[[#This Row],[Nom du paiement]],[3]dddd!$B:$D,3,0)</f>
        <v>Oui</v>
      </c>
      <c r="G1077" s="327" t="s">
        <v>2764</v>
      </c>
      <c r="I1077" s="192" t="s">
        <v>724</v>
      </c>
      <c r="J1077" s="235">
        <v>451000</v>
      </c>
      <c r="K1077" s="192" t="s">
        <v>354</v>
      </c>
    </row>
    <row r="1078" spans="3:11" x14ac:dyDescent="0.25">
      <c r="C1078" s="192" t="s">
        <v>2620</v>
      </c>
      <c r="D1078" s="192" t="s">
        <v>2736</v>
      </c>
      <c r="E1078" s="192" t="s">
        <v>2701</v>
      </c>
      <c r="F1078" s="192" t="str">
        <f>VLOOKUP(Table10[[#This Row],[Nom du paiement]],[3]dddd!$B:$D,3,0)</f>
        <v>Non</v>
      </c>
      <c r="G1078" s="327" t="s">
        <v>2764</v>
      </c>
      <c r="I1078" s="192" t="s">
        <v>724</v>
      </c>
      <c r="J1078" s="235">
        <v>450000</v>
      </c>
      <c r="K1078" s="192" t="s">
        <v>354</v>
      </c>
    </row>
    <row r="1079" spans="3:11" x14ac:dyDescent="0.25">
      <c r="C1079" s="192" t="s">
        <v>2629</v>
      </c>
      <c r="D1079" s="192" t="s">
        <v>2736</v>
      </c>
      <c r="E1079" s="192" t="s">
        <v>2756</v>
      </c>
      <c r="F1079" s="326" t="s">
        <v>70</v>
      </c>
      <c r="G1079" s="327" t="s">
        <v>2764</v>
      </c>
      <c r="I1079" s="192" t="s">
        <v>724</v>
      </c>
      <c r="J1079" s="235">
        <v>436637</v>
      </c>
      <c r="K1079" s="192" t="s">
        <v>354</v>
      </c>
    </row>
    <row r="1080" spans="3:11" x14ac:dyDescent="0.25">
      <c r="C1080" s="192" t="s">
        <v>2436</v>
      </c>
      <c r="D1080" s="192" t="s">
        <v>2737</v>
      </c>
      <c r="E1080" s="192" t="s">
        <v>2748</v>
      </c>
      <c r="F1080" s="192" t="str">
        <f>VLOOKUP(Table10[[#This Row],[Nom du paiement]],[3]dddd!$B:$D,3,0)</f>
        <v>Oui</v>
      </c>
      <c r="G1080" s="327" t="s">
        <v>2764</v>
      </c>
      <c r="I1080" s="192" t="s">
        <v>724</v>
      </c>
      <c r="J1080" s="235">
        <v>427578</v>
      </c>
      <c r="K1080" s="192" t="s">
        <v>354</v>
      </c>
    </row>
    <row r="1081" spans="3:11" x14ac:dyDescent="0.25">
      <c r="C1081" s="192" t="s">
        <v>2357</v>
      </c>
      <c r="D1081" s="192" t="s">
        <v>2737</v>
      </c>
      <c r="E1081" s="192" t="s">
        <v>2704</v>
      </c>
      <c r="F1081" s="192" t="str">
        <f>VLOOKUP(Table10[[#This Row],[Nom du paiement]],[3]dddd!$B:$D,3,0)</f>
        <v>Oui</v>
      </c>
      <c r="G1081" s="327" t="s">
        <v>2764</v>
      </c>
      <c r="I1081" s="192" t="s">
        <v>724</v>
      </c>
      <c r="J1081" s="235">
        <v>426356</v>
      </c>
      <c r="K1081" s="192" t="s">
        <v>354</v>
      </c>
    </row>
    <row r="1082" spans="3:11" x14ac:dyDescent="0.25">
      <c r="C1082" s="192" t="s">
        <v>2463</v>
      </c>
      <c r="D1082" s="192" t="s">
        <v>2737</v>
      </c>
      <c r="E1082" s="192" t="s">
        <v>2704</v>
      </c>
      <c r="F1082" s="192" t="str">
        <f>VLOOKUP(Table10[[#This Row],[Nom du paiement]],[3]dddd!$B:$D,3,0)</f>
        <v>Oui</v>
      </c>
      <c r="G1082" s="327" t="s">
        <v>2764</v>
      </c>
      <c r="I1082" s="192" t="s">
        <v>724</v>
      </c>
      <c r="J1082" s="235">
        <v>423317</v>
      </c>
      <c r="K1082" s="192" t="s">
        <v>354</v>
      </c>
    </row>
    <row r="1083" spans="3:11" x14ac:dyDescent="0.25">
      <c r="C1083" s="192" t="s">
        <v>2506</v>
      </c>
      <c r="D1083" s="192" t="s">
        <v>2736</v>
      </c>
      <c r="E1083" s="192" t="s">
        <v>2727</v>
      </c>
      <c r="F1083" s="192" t="str">
        <f>VLOOKUP(Table10[[#This Row],[Nom du paiement]],[3]dddd!$B:$D,3,0)</f>
        <v>Non</v>
      </c>
      <c r="G1083" s="327" t="s">
        <v>2764</v>
      </c>
      <c r="I1083" s="192" t="s">
        <v>724</v>
      </c>
      <c r="J1083" s="235">
        <v>421421</v>
      </c>
      <c r="K1083" s="192" t="s">
        <v>354</v>
      </c>
    </row>
    <row r="1084" spans="3:11" x14ac:dyDescent="0.25">
      <c r="C1084" s="192" t="s">
        <v>2627</v>
      </c>
      <c r="D1084" s="192" t="s">
        <v>2736</v>
      </c>
      <c r="E1084" s="192" t="s">
        <v>2758</v>
      </c>
      <c r="F1084" s="192" t="str">
        <f>VLOOKUP(Table10[[#This Row],[Nom du paiement]],[3]dddd!$B:$D,3,0)</f>
        <v>Oui</v>
      </c>
      <c r="G1084" s="327" t="s">
        <v>2764</v>
      </c>
      <c r="I1084" s="192" t="s">
        <v>724</v>
      </c>
      <c r="J1084" s="235">
        <v>420000</v>
      </c>
      <c r="K1084" s="192" t="s">
        <v>354</v>
      </c>
    </row>
    <row r="1085" spans="3:11" x14ac:dyDescent="0.25">
      <c r="C1085" s="192" t="s">
        <v>2610</v>
      </c>
      <c r="D1085" s="192" t="s">
        <v>2736</v>
      </c>
      <c r="E1085" s="192" t="s">
        <v>2750</v>
      </c>
      <c r="F1085" s="192" t="str">
        <f>VLOOKUP(Table10[[#This Row],[Nom du paiement]],[3]dddd!$B:$D,3,0)</f>
        <v>Non</v>
      </c>
      <c r="G1085" s="327" t="s">
        <v>2764</v>
      </c>
      <c r="I1085" s="192" t="s">
        <v>724</v>
      </c>
      <c r="J1085" s="235">
        <v>418650</v>
      </c>
      <c r="K1085" s="192" t="s">
        <v>354</v>
      </c>
    </row>
    <row r="1086" spans="3:11" x14ac:dyDescent="0.25">
      <c r="C1086" s="192" t="s">
        <v>2456</v>
      </c>
      <c r="D1086" s="192" t="s">
        <v>2736</v>
      </c>
      <c r="E1086" s="192" t="s">
        <v>2728</v>
      </c>
      <c r="F1086" s="192" t="str">
        <f>VLOOKUP(Table10[[#This Row],[Nom du paiement]],[3]dddd!$B:$D,3,0)</f>
        <v>Non</v>
      </c>
      <c r="G1086" s="327" t="s">
        <v>2764</v>
      </c>
      <c r="I1086" s="192" t="s">
        <v>724</v>
      </c>
      <c r="J1086" s="235">
        <v>411000</v>
      </c>
      <c r="K1086" s="192" t="s">
        <v>354</v>
      </c>
    </row>
    <row r="1087" spans="3:11" x14ac:dyDescent="0.25">
      <c r="C1087" s="192" t="s">
        <v>2420</v>
      </c>
      <c r="D1087" s="192" t="s">
        <v>2737</v>
      </c>
      <c r="E1087" s="192" t="s">
        <v>2704</v>
      </c>
      <c r="F1087" s="192" t="str">
        <f>VLOOKUP(Table10[[#This Row],[Nom du paiement]],[3]dddd!$B:$D,3,0)</f>
        <v>Oui</v>
      </c>
      <c r="G1087" s="327" t="s">
        <v>2764</v>
      </c>
      <c r="I1087" s="192" t="s">
        <v>724</v>
      </c>
      <c r="J1087" s="235">
        <v>409092</v>
      </c>
      <c r="K1087" s="192" t="s">
        <v>354</v>
      </c>
    </row>
    <row r="1088" spans="3:11" x14ac:dyDescent="0.25">
      <c r="C1088" s="192" t="s">
        <v>2509</v>
      </c>
      <c r="D1088" s="192" t="s">
        <v>2735</v>
      </c>
      <c r="E1088" s="192" t="s">
        <v>2690</v>
      </c>
      <c r="F1088" s="192" t="str">
        <f>VLOOKUP(Table10[[#This Row],[Nom du paiement]],[3]dddd!$B:$D,3,0)</f>
        <v>Non</v>
      </c>
      <c r="G1088" s="327" t="s">
        <v>2764</v>
      </c>
      <c r="I1088" s="192" t="s">
        <v>724</v>
      </c>
      <c r="J1088" s="235">
        <v>402510</v>
      </c>
      <c r="K1088" s="192" t="s">
        <v>354</v>
      </c>
    </row>
    <row r="1089" spans="3:11" x14ac:dyDescent="0.25">
      <c r="C1089" s="192" t="s">
        <v>2541</v>
      </c>
      <c r="D1089" s="192" t="s">
        <v>2736</v>
      </c>
      <c r="E1089" s="192" t="s">
        <v>2729</v>
      </c>
      <c r="F1089" s="192" t="str">
        <f>VLOOKUP(Table10[[#This Row],[Nom du paiement]],[3]dddd!$B:$D,3,0)</f>
        <v>Non</v>
      </c>
      <c r="G1089" s="327" t="s">
        <v>2764</v>
      </c>
      <c r="I1089" s="192" t="s">
        <v>724</v>
      </c>
      <c r="J1089" s="235">
        <v>402020</v>
      </c>
      <c r="K1089" s="192" t="s">
        <v>354</v>
      </c>
    </row>
    <row r="1090" spans="3:11" x14ac:dyDescent="0.25">
      <c r="C1090" s="192" t="s">
        <v>2612</v>
      </c>
      <c r="D1090" s="192" t="s">
        <v>2736</v>
      </c>
      <c r="E1090" s="192" t="s">
        <v>2693</v>
      </c>
      <c r="F1090" s="192" t="str">
        <f>VLOOKUP(Table10[[#This Row],[Nom du paiement]],[3]dddd!$B:$D,3,0)</f>
        <v>Non</v>
      </c>
      <c r="G1090" s="327" t="s">
        <v>2764</v>
      </c>
      <c r="I1090" s="192" t="s">
        <v>724</v>
      </c>
      <c r="J1090" s="235">
        <v>400000</v>
      </c>
      <c r="K1090" s="192" t="s">
        <v>354</v>
      </c>
    </row>
    <row r="1091" spans="3:11" x14ac:dyDescent="0.25">
      <c r="C1091" s="192" t="s">
        <v>2428</v>
      </c>
      <c r="D1091" s="192" t="s">
        <v>2737</v>
      </c>
      <c r="E1091" s="192" t="s">
        <v>2704</v>
      </c>
      <c r="F1091" s="192" t="str">
        <f>VLOOKUP(Table10[[#This Row],[Nom du paiement]],[3]dddd!$B:$D,3,0)</f>
        <v>Oui</v>
      </c>
      <c r="G1091" s="327" t="s">
        <v>2764</v>
      </c>
      <c r="I1091" s="192" t="s">
        <v>724</v>
      </c>
      <c r="J1091" s="235">
        <v>400000</v>
      </c>
      <c r="K1091" s="192" t="s">
        <v>354</v>
      </c>
    </row>
    <row r="1092" spans="3:11" x14ac:dyDescent="0.25">
      <c r="C1092" s="192" t="s">
        <v>2465</v>
      </c>
      <c r="D1092" s="192" t="s">
        <v>2736</v>
      </c>
      <c r="E1092" s="192" t="s">
        <v>2729</v>
      </c>
      <c r="F1092" s="192" t="str">
        <f>VLOOKUP(Table10[[#This Row],[Nom du paiement]],[3]dddd!$B:$D,3,0)</f>
        <v>Non</v>
      </c>
      <c r="G1092" s="327" t="s">
        <v>2764</v>
      </c>
      <c r="I1092" s="192" t="s">
        <v>724</v>
      </c>
      <c r="J1092" s="235">
        <v>395328</v>
      </c>
      <c r="K1092" s="192" t="s">
        <v>354</v>
      </c>
    </row>
    <row r="1093" spans="3:11" x14ac:dyDescent="0.25">
      <c r="C1093" s="192" t="s">
        <v>2436</v>
      </c>
      <c r="D1093" s="192" t="s">
        <v>2736</v>
      </c>
      <c r="E1093" s="192" t="s">
        <v>2724</v>
      </c>
      <c r="F1093" s="192" t="str">
        <f>VLOOKUP(Table10[[#This Row],[Nom du paiement]],[3]dddd!$B:$D,3,0)</f>
        <v>Non</v>
      </c>
      <c r="G1093" s="327" t="s">
        <v>2764</v>
      </c>
      <c r="I1093" s="192" t="s">
        <v>724</v>
      </c>
      <c r="J1093" s="235">
        <v>394940</v>
      </c>
      <c r="K1093" s="192" t="s">
        <v>354</v>
      </c>
    </row>
    <row r="1094" spans="3:11" x14ac:dyDescent="0.25">
      <c r="C1094" s="192" t="s">
        <v>2608</v>
      </c>
      <c r="D1094" s="192" t="s">
        <v>2736</v>
      </c>
      <c r="E1094" s="192" t="s">
        <v>2724</v>
      </c>
      <c r="F1094" s="192" t="str">
        <f>VLOOKUP(Table10[[#This Row],[Nom du paiement]],[3]dddd!$B:$D,3,0)</f>
        <v>Non</v>
      </c>
      <c r="G1094" s="327" t="s">
        <v>2764</v>
      </c>
      <c r="I1094" s="192" t="s">
        <v>724</v>
      </c>
      <c r="J1094" s="235">
        <v>390924</v>
      </c>
      <c r="K1094" s="192" t="s">
        <v>354</v>
      </c>
    </row>
    <row r="1095" spans="3:11" x14ac:dyDescent="0.25">
      <c r="C1095" s="192" t="s">
        <v>2442</v>
      </c>
      <c r="D1095" s="192" t="s">
        <v>2736</v>
      </c>
      <c r="E1095" s="192" t="s">
        <v>2729</v>
      </c>
      <c r="F1095" s="192" t="str">
        <f>VLOOKUP(Table10[[#This Row],[Nom du paiement]],[3]dddd!$B:$D,3,0)</f>
        <v>Non</v>
      </c>
      <c r="G1095" s="327" t="s">
        <v>2764</v>
      </c>
      <c r="I1095" s="192" t="s">
        <v>724</v>
      </c>
      <c r="J1095" s="235">
        <v>387500</v>
      </c>
      <c r="K1095" s="192" t="s">
        <v>354</v>
      </c>
    </row>
    <row r="1096" spans="3:11" x14ac:dyDescent="0.25">
      <c r="C1096" s="192" t="s">
        <v>2655</v>
      </c>
      <c r="D1096" s="192" t="s">
        <v>2736</v>
      </c>
      <c r="E1096" s="192" t="s">
        <v>2752</v>
      </c>
      <c r="F1096" s="192" t="str">
        <f>VLOOKUP(Table10[[#This Row],[Nom du paiement]],[3]dddd!$B:$D,3,0)</f>
        <v>Non</v>
      </c>
      <c r="G1096" s="327" t="s">
        <v>2764</v>
      </c>
      <c r="I1096" s="192" t="s">
        <v>724</v>
      </c>
      <c r="J1096" s="235">
        <v>383418</v>
      </c>
      <c r="K1096" s="192" t="s">
        <v>354</v>
      </c>
    </row>
    <row r="1097" spans="3:11" x14ac:dyDescent="0.25">
      <c r="C1097" s="192" t="s">
        <v>2637</v>
      </c>
      <c r="D1097" s="192" t="s">
        <v>2736</v>
      </c>
      <c r="E1097" s="192" t="s">
        <v>2730</v>
      </c>
      <c r="F1097" s="192" t="str">
        <f>VLOOKUP(Table10[[#This Row],[Nom du paiement]],[3]dddd!$B:$D,3,0)</f>
        <v>Non</v>
      </c>
      <c r="G1097" s="327" t="s">
        <v>2764</v>
      </c>
      <c r="I1097" s="192" t="s">
        <v>724</v>
      </c>
      <c r="J1097" s="235">
        <v>382500</v>
      </c>
      <c r="K1097" s="192" t="s">
        <v>354</v>
      </c>
    </row>
    <row r="1098" spans="3:11" x14ac:dyDescent="0.25">
      <c r="C1098" s="192" t="s">
        <v>2449</v>
      </c>
      <c r="D1098" s="192" t="s">
        <v>2736</v>
      </c>
      <c r="E1098" s="192" t="s">
        <v>2724</v>
      </c>
      <c r="F1098" s="192" t="str">
        <f>VLOOKUP(Table10[[#This Row],[Nom du paiement]],[3]dddd!$B:$D,3,0)</f>
        <v>Non</v>
      </c>
      <c r="G1098" s="327" t="s">
        <v>2764</v>
      </c>
      <c r="I1098" s="192" t="s">
        <v>724</v>
      </c>
      <c r="J1098" s="235">
        <v>382020</v>
      </c>
      <c r="K1098" s="192" t="s">
        <v>354</v>
      </c>
    </row>
    <row r="1099" spans="3:11" ht="15.75" x14ac:dyDescent="0.3">
      <c r="C1099" s="192" t="s">
        <v>2352</v>
      </c>
      <c r="D1099" s="192" t="s">
        <v>2736</v>
      </c>
      <c r="E1099" s="192" t="s">
        <v>2726</v>
      </c>
      <c r="F1099" s="192" t="str">
        <f>VLOOKUP(Table10[[#This Row],[Nom du paiement]],[3]dddd!$B:$D,3,0)</f>
        <v>Non</v>
      </c>
      <c r="G1099" s="327" t="s">
        <v>2763</v>
      </c>
      <c r="H1099" s="336" t="s">
        <v>2770</v>
      </c>
      <c r="I1099" s="192" t="s">
        <v>724</v>
      </c>
      <c r="J1099" s="235">
        <v>381493</v>
      </c>
      <c r="K1099" s="192" t="s">
        <v>354</v>
      </c>
    </row>
    <row r="1100" spans="3:11" x14ac:dyDescent="0.25">
      <c r="C1100" s="192" t="s">
        <v>2361</v>
      </c>
      <c r="D1100" s="192" t="s">
        <v>2736</v>
      </c>
      <c r="E1100" s="192" t="s">
        <v>2728</v>
      </c>
      <c r="F1100" s="192" t="str">
        <f>VLOOKUP(Table10[[#This Row],[Nom du paiement]],[3]dddd!$B:$D,3,0)</f>
        <v>Non</v>
      </c>
      <c r="G1100" s="327" t="s">
        <v>2764</v>
      </c>
      <c r="I1100" s="192" t="s">
        <v>724</v>
      </c>
      <c r="J1100" s="235">
        <v>380000</v>
      </c>
      <c r="K1100" s="192" t="s">
        <v>354</v>
      </c>
    </row>
    <row r="1101" spans="3:11" x14ac:dyDescent="0.25">
      <c r="C1101" s="192" t="s">
        <v>2535</v>
      </c>
      <c r="D1101" s="192" t="s">
        <v>2736</v>
      </c>
      <c r="E1101" s="192" t="s">
        <v>2724</v>
      </c>
      <c r="F1101" s="192" t="str">
        <f>VLOOKUP(Table10[[#This Row],[Nom du paiement]],[3]dddd!$B:$D,3,0)</f>
        <v>Non</v>
      </c>
      <c r="G1101" s="327" t="s">
        <v>2764</v>
      </c>
      <c r="I1101" s="192" t="s">
        <v>724</v>
      </c>
      <c r="J1101" s="235">
        <v>378338</v>
      </c>
      <c r="K1101" s="192" t="s">
        <v>354</v>
      </c>
    </row>
    <row r="1102" spans="3:11" x14ac:dyDescent="0.25">
      <c r="C1102" s="192" t="s">
        <v>2529</v>
      </c>
      <c r="D1102" s="192" t="s">
        <v>2736</v>
      </c>
      <c r="E1102" s="192" t="s">
        <v>2693</v>
      </c>
      <c r="F1102" s="192" t="str">
        <f>VLOOKUP(Table10[[#This Row],[Nom du paiement]],[3]dddd!$B:$D,3,0)</f>
        <v>Non</v>
      </c>
      <c r="G1102" s="327" t="s">
        <v>2764</v>
      </c>
      <c r="I1102" s="192" t="s">
        <v>724</v>
      </c>
      <c r="J1102" s="235">
        <v>375000</v>
      </c>
      <c r="K1102" s="192" t="s">
        <v>354</v>
      </c>
    </row>
    <row r="1103" spans="3:11" x14ac:dyDescent="0.25">
      <c r="C1103" s="192" t="s">
        <v>2537</v>
      </c>
      <c r="D1103" s="192" t="s">
        <v>2736</v>
      </c>
      <c r="E1103" s="192" t="s">
        <v>2744</v>
      </c>
      <c r="F1103" s="192" t="str">
        <f>VLOOKUP(Table10[[#This Row],[Nom du paiement]],[3]dddd!$B:$D,3,0)</f>
        <v>Non</v>
      </c>
      <c r="G1103" s="327" t="s">
        <v>2764</v>
      </c>
      <c r="I1103" s="192" t="s">
        <v>724</v>
      </c>
      <c r="J1103" s="235">
        <v>375000</v>
      </c>
      <c r="K1103" s="192" t="s">
        <v>354</v>
      </c>
    </row>
    <row r="1104" spans="3:11" x14ac:dyDescent="0.25">
      <c r="C1104" s="192" t="s">
        <v>2546</v>
      </c>
      <c r="D1104" s="192" t="s">
        <v>2736</v>
      </c>
      <c r="E1104" s="192" t="s">
        <v>2719</v>
      </c>
      <c r="F1104" s="192" t="str">
        <f>VLOOKUP(Table10[[#This Row],[Nom du paiement]],[3]dddd!$B:$D,3,0)</f>
        <v>Non</v>
      </c>
      <c r="G1104" s="327" t="s">
        <v>2764</v>
      </c>
      <c r="I1104" s="192" t="s">
        <v>724</v>
      </c>
      <c r="J1104" s="235">
        <v>375000</v>
      </c>
      <c r="K1104" s="192" t="s">
        <v>354</v>
      </c>
    </row>
    <row r="1105" spans="3:11" x14ac:dyDescent="0.25">
      <c r="C1105" s="192" t="s">
        <v>2492</v>
      </c>
      <c r="D1105" s="192" t="s">
        <v>2736</v>
      </c>
      <c r="E1105" s="192" t="s">
        <v>2750</v>
      </c>
      <c r="F1105" s="192" t="str">
        <f>VLOOKUP(Table10[[#This Row],[Nom du paiement]],[3]dddd!$B:$D,3,0)</f>
        <v>Non</v>
      </c>
      <c r="G1105" s="327" t="s">
        <v>2764</v>
      </c>
      <c r="I1105" s="192" t="s">
        <v>724</v>
      </c>
      <c r="J1105" s="235">
        <v>368097</v>
      </c>
      <c r="K1105" s="192" t="s">
        <v>354</v>
      </c>
    </row>
    <row r="1106" spans="3:11" x14ac:dyDescent="0.25">
      <c r="C1106" s="192" t="s">
        <v>2518</v>
      </c>
      <c r="D1106" s="192" t="s">
        <v>2736</v>
      </c>
      <c r="E1106" s="192" t="s">
        <v>2730</v>
      </c>
      <c r="F1106" s="192" t="str">
        <f>VLOOKUP(Table10[[#This Row],[Nom du paiement]],[3]dddd!$B:$D,3,0)</f>
        <v>Non</v>
      </c>
      <c r="G1106" s="327" t="s">
        <v>2764</v>
      </c>
      <c r="I1106" s="192" t="s">
        <v>724</v>
      </c>
      <c r="J1106" s="235">
        <v>364500</v>
      </c>
      <c r="K1106" s="192" t="s">
        <v>354</v>
      </c>
    </row>
    <row r="1107" spans="3:11" x14ac:dyDescent="0.25">
      <c r="C1107" s="192" t="s">
        <v>2528</v>
      </c>
      <c r="D1107" s="192" t="s">
        <v>2737</v>
      </c>
      <c r="E1107" s="192" t="s">
        <v>2748</v>
      </c>
      <c r="F1107" s="192" t="str">
        <f>VLOOKUP(Table10[[#This Row],[Nom du paiement]],[3]dddd!$B:$D,3,0)</f>
        <v>Oui</v>
      </c>
      <c r="G1107" s="327" t="s">
        <v>2764</v>
      </c>
      <c r="I1107" s="192" t="s">
        <v>724</v>
      </c>
      <c r="J1107" s="235">
        <v>364488</v>
      </c>
      <c r="K1107" s="192" t="s">
        <v>354</v>
      </c>
    </row>
    <row r="1108" spans="3:11" x14ac:dyDescent="0.25">
      <c r="C1108" s="192" t="s">
        <v>2518</v>
      </c>
      <c r="D1108" s="192" t="s">
        <v>2736</v>
      </c>
      <c r="E1108" s="192" t="s">
        <v>2697</v>
      </c>
      <c r="F1108" s="192" t="str">
        <f>VLOOKUP(Table10[[#This Row],[Nom du paiement]],[3]dddd!$B:$D,3,0)</f>
        <v>Non</v>
      </c>
      <c r="G1108" s="327" t="s">
        <v>2764</v>
      </c>
      <c r="I1108" s="192" t="s">
        <v>724</v>
      </c>
      <c r="J1108" s="235">
        <v>361055</v>
      </c>
      <c r="K1108" s="192" t="s">
        <v>354</v>
      </c>
    </row>
    <row r="1109" spans="3:11" x14ac:dyDescent="0.25">
      <c r="C1109" s="192" t="s">
        <v>2465</v>
      </c>
      <c r="D1109" s="192" t="s">
        <v>2736</v>
      </c>
      <c r="E1109" s="192" t="s">
        <v>2728</v>
      </c>
      <c r="F1109" s="192" t="str">
        <f>VLOOKUP(Table10[[#This Row],[Nom du paiement]],[3]dddd!$B:$D,3,0)</f>
        <v>Non</v>
      </c>
      <c r="G1109" s="327" t="s">
        <v>2764</v>
      </c>
      <c r="I1109" s="192" t="s">
        <v>724</v>
      </c>
      <c r="J1109" s="235">
        <v>358000</v>
      </c>
      <c r="K1109" s="192" t="s">
        <v>354</v>
      </c>
    </row>
    <row r="1110" spans="3:11" x14ac:dyDescent="0.25">
      <c r="C1110" s="192" t="s">
        <v>2493</v>
      </c>
      <c r="D1110" s="192" t="s">
        <v>2736</v>
      </c>
      <c r="E1110" s="192" t="s">
        <v>2701</v>
      </c>
      <c r="F1110" s="192" t="str">
        <f>VLOOKUP(Table10[[#This Row],[Nom du paiement]],[3]dddd!$B:$D,3,0)</f>
        <v>Non</v>
      </c>
      <c r="G1110" s="327" t="s">
        <v>2764</v>
      </c>
      <c r="I1110" s="192" t="s">
        <v>724</v>
      </c>
      <c r="J1110" s="235">
        <v>357000</v>
      </c>
      <c r="K1110" s="192" t="s">
        <v>354</v>
      </c>
    </row>
    <row r="1111" spans="3:11" x14ac:dyDescent="0.25">
      <c r="C1111" s="192" t="s">
        <v>2442</v>
      </c>
      <c r="D1111" s="192" t="s">
        <v>2736</v>
      </c>
      <c r="E1111" s="192" t="s">
        <v>2744</v>
      </c>
      <c r="F1111" s="192" t="str">
        <f>VLOOKUP(Table10[[#This Row],[Nom du paiement]],[3]dddd!$B:$D,3,0)</f>
        <v>Non</v>
      </c>
      <c r="G1111" s="327" t="s">
        <v>2764</v>
      </c>
      <c r="I1111" s="192" t="s">
        <v>724</v>
      </c>
      <c r="J1111" s="235">
        <v>355544</v>
      </c>
      <c r="K1111" s="192" t="s">
        <v>354</v>
      </c>
    </row>
    <row r="1112" spans="3:11" x14ac:dyDescent="0.25">
      <c r="C1112" s="192" t="s">
        <v>2552</v>
      </c>
      <c r="D1112" s="192" t="s">
        <v>2736</v>
      </c>
      <c r="E1112" s="192" t="s">
        <v>2753</v>
      </c>
      <c r="F1112" s="192" t="str">
        <f>VLOOKUP(Table10[[#This Row],[Nom du paiement]],[3]dddd!$B:$D,3,0)</f>
        <v>Non</v>
      </c>
      <c r="G1112" s="327" t="s">
        <v>2764</v>
      </c>
      <c r="I1112" s="192" t="s">
        <v>724</v>
      </c>
      <c r="J1112" s="235">
        <v>347500</v>
      </c>
      <c r="K1112" s="192" t="s">
        <v>354</v>
      </c>
    </row>
    <row r="1113" spans="3:11" x14ac:dyDescent="0.25">
      <c r="C1113" s="192" t="s">
        <v>2608</v>
      </c>
      <c r="D1113" s="192" t="s">
        <v>2736</v>
      </c>
      <c r="E1113" s="192" t="s">
        <v>2744</v>
      </c>
      <c r="F1113" s="192" t="str">
        <f>VLOOKUP(Table10[[#This Row],[Nom du paiement]],[3]dddd!$B:$D,3,0)</f>
        <v>Non</v>
      </c>
      <c r="G1113" s="327" t="s">
        <v>2764</v>
      </c>
      <c r="I1113" s="192" t="s">
        <v>724</v>
      </c>
      <c r="J1113" s="235">
        <v>343664</v>
      </c>
      <c r="K1113" s="192" t="s">
        <v>354</v>
      </c>
    </row>
    <row r="1114" spans="3:11" x14ac:dyDescent="0.25">
      <c r="C1114" s="192" t="s">
        <v>2559</v>
      </c>
      <c r="D1114" s="192" t="s">
        <v>2737</v>
      </c>
      <c r="E1114" s="192" t="s">
        <v>2748</v>
      </c>
      <c r="F1114" s="192" t="str">
        <f>VLOOKUP(Table10[[#This Row],[Nom du paiement]],[3]dddd!$B:$D,3,0)</f>
        <v>Oui</v>
      </c>
      <c r="G1114" s="327" t="s">
        <v>2764</v>
      </c>
      <c r="I1114" s="192" t="s">
        <v>724</v>
      </c>
      <c r="J1114" s="235">
        <v>343089</v>
      </c>
      <c r="K1114" s="192" t="s">
        <v>354</v>
      </c>
    </row>
    <row r="1115" spans="3:11" x14ac:dyDescent="0.25">
      <c r="C1115" s="192" t="s">
        <v>2439</v>
      </c>
      <c r="D1115" s="192" t="s">
        <v>2737</v>
      </c>
      <c r="E1115" s="192" t="s">
        <v>2746</v>
      </c>
      <c r="F1115" s="192" t="str">
        <f>VLOOKUP(Table10[[#This Row],[Nom du paiement]],[3]dddd!$B:$D,3,0)</f>
        <v>Oui</v>
      </c>
      <c r="G1115" s="327" t="s">
        <v>2764</v>
      </c>
      <c r="I1115" s="192" t="s">
        <v>724</v>
      </c>
      <c r="J1115" s="235">
        <v>342036</v>
      </c>
      <c r="K1115" s="192" t="s">
        <v>354</v>
      </c>
    </row>
    <row r="1116" spans="3:11" x14ac:dyDescent="0.25">
      <c r="C1116" s="192" t="s">
        <v>2417</v>
      </c>
      <c r="D1116" s="192" t="s">
        <v>2736</v>
      </c>
      <c r="E1116" s="192" t="s">
        <v>2753</v>
      </c>
      <c r="F1116" s="192" t="str">
        <f>VLOOKUP(Table10[[#This Row],[Nom du paiement]],[3]dddd!$B:$D,3,0)</f>
        <v>Non</v>
      </c>
      <c r="G1116" s="327" t="s">
        <v>2764</v>
      </c>
      <c r="I1116" s="192" t="s">
        <v>724</v>
      </c>
      <c r="J1116" s="235">
        <v>341585</v>
      </c>
      <c r="K1116" s="192" t="s">
        <v>354</v>
      </c>
    </row>
    <row r="1117" spans="3:11" x14ac:dyDescent="0.25">
      <c r="C1117" s="192" t="s">
        <v>2505</v>
      </c>
      <c r="D1117" s="192" t="s">
        <v>2737</v>
      </c>
      <c r="E1117" s="192" t="s">
        <v>2748</v>
      </c>
      <c r="F1117" s="192" t="str">
        <f>VLOOKUP(Table10[[#This Row],[Nom du paiement]],[3]dddd!$B:$D,3,0)</f>
        <v>Oui</v>
      </c>
      <c r="G1117" s="327" t="s">
        <v>2764</v>
      </c>
      <c r="I1117" s="192" t="s">
        <v>724</v>
      </c>
      <c r="J1117" s="235">
        <v>341349</v>
      </c>
      <c r="K1117" s="192" t="s">
        <v>354</v>
      </c>
    </row>
    <row r="1118" spans="3:11" x14ac:dyDescent="0.25">
      <c r="C1118" s="192" t="s">
        <v>2519</v>
      </c>
      <c r="D1118" s="192" t="s">
        <v>2737</v>
      </c>
      <c r="E1118" s="192" t="s">
        <v>2748</v>
      </c>
      <c r="F1118" s="192" t="str">
        <f>VLOOKUP(Table10[[#This Row],[Nom du paiement]],[3]dddd!$B:$D,3,0)</f>
        <v>Oui</v>
      </c>
      <c r="G1118" s="327" t="s">
        <v>2764</v>
      </c>
      <c r="I1118" s="192" t="s">
        <v>724</v>
      </c>
      <c r="J1118" s="235">
        <v>340319</v>
      </c>
      <c r="K1118" s="192" t="s">
        <v>354</v>
      </c>
    </row>
    <row r="1119" spans="3:11" x14ac:dyDescent="0.25">
      <c r="C1119" s="192" t="s">
        <v>2517</v>
      </c>
      <c r="D1119" s="192" t="s">
        <v>2737</v>
      </c>
      <c r="E1119" s="192" t="s">
        <v>2748</v>
      </c>
      <c r="F1119" s="192" t="str">
        <f>VLOOKUP(Table10[[#This Row],[Nom du paiement]],[3]dddd!$B:$D,3,0)</f>
        <v>Oui</v>
      </c>
      <c r="G1119" s="327" t="s">
        <v>2764</v>
      </c>
      <c r="I1119" s="192" t="s">
        <v>724</v>
      </c>
      <c r="J1119" s="235">
        <v>339496</v>
      </c>
      <c r="K1119" s="192" t="s">
        <v>354</v>
      </c>
    </row>
    <row r="1120" spans="3:11" x14ac:dyDescent="0.25">
      <c r="C1120" s="192" t="s">
        <v>2509</v>
      </c>
      <c r="D1120" s="192" t="s">
        <v>2736</v>
      </c>
      <c r="E1120" s="192" t="s">
        <v>2730</v>
      </c>
      <c r="F1120" s="192" t="str">
        <f>VLOOKUP(Table10[[#This Row],[Nom du paiement]],[3]dddd!$B:$D,3,0)</f>
        <v>Non</v>
      </c>
      <c r="G1120" s="327" t="s">
        <v>2764</v>
      </c>
      <c r="I1120" s="192" t="s">
        <v>724</v>
      </c>
      <c r="J1120" s="235">
        <v>336000</v>
      </c>
      <c r="K1120" s="192" t="s">
        <v>354</v>
      </c>
    </row>
    <row r="1121" spans="3:11" x14ac:dyDescent="0.25">
      <c r="C1121" s="192" t="s">
        <v>2643</v>
      </c>
      <c r="D1121" s="192" t="s">
        <v>2736</v>
      </c>
      <c r="E1121" s="192" t="s">
        <v>2750</v>
      </c>
      <c r="F1121" s="192" t="str">
        <f>VLOOKUP(Table10[[#This Row],[Nom du paiement]],[3]dddd!$B:$D,3,0)</f>
        <v>Non</v>
      </c>
      <c r="G1121" s="327" t="s">
        <v>2764</v>
      </c>
      <c r="I1121" s="192" t="s">
        <v>724</v>
      </c>
      <c r="J1121" s="235">
        <v>334934</v>
      </c>
      <c r="K1121" s="192" t="s">
        <v>354</v>
      </c>
    </row>
    <row r="1122" spans="3:11" x14ac:dyDescent="0.25">
      <c r="C1122" s="192" t="s">
        <v>2621</v>
      </c>
      <c r="D1122" s="192" t="s">
        <v>2736</v>
      </c>
      <c r="E1122" s="192" t="s">
        <v>2693</v>
      </c>
      <c r="F1122" s="192" t="str">
        <f>VLOOKUP(Table10[[#This Row],[Nom du paiement]],[3]dddd!$B:$D,3,0)</f>
        <v>Non</v>
      </c>
      <c r="G1122" s="327" t="s">
        <v>2764</v>
      </c>
      <c r="I1122" s="192" t="s">
        <v>724</v>
      </c>
      <c r="J1122" s="235">
        <v>334273</v>
      </c>
      <c r="K1122" s="192" t="s">
        <v>354</v>
      </c>
    </row>
    <row r="1123" spans="3:11" x14ac:dyDescent="0.25">
      <c r="C1123" s="192" t="s">
        <v>2417</v>
      </c>
      <c r="D1123" s="192" t="s">
        <v>2736</v>
      </c>
      <c r="E1123" s="192" t="s">
        <v>2697</v>
      </c>
      <c r="F1123" s="192" t="str">
        <f>VLOOKUP(Table10[[#This Row],[Nom du paiement]],[3]dddd!$B:$D,3,0)</f>
        <v>Non</v>
      </c>
      <c r="G1123" s="327" t="s">
        <v>2764</v>
      </c>
      <c r="I1123" s="192" t="s">
        <v>724</v>
      </c>
      <c r="J1123" s="235">
        <v>330109</v>
      </c>
      <c r="K1123" s="192" t="s">
        <v>354</v>
      </c>
    </row>
    <row r="1124" spans="3:11" x14ac:dyDescent="0.25">
      <c r="C1124" s="192" t="s">
        <v>2515</v>
      </c>
      <c r="D1124" s="192" t="s">
        <v>2735</v>
      </c>
      <c r="E1124" s="192" t="s">
        <v>2690</v>
      </c>
      <c r="F1124" s="192" t="str">
        <f>VLOOKUP(Table10[[#This Row],[Nom du paiement]],[3]dddd!$B:$D,3,0)</f>
        <v>Non</v>
      </c>
      <c r="G1124" s="327" t="s">
        <v>2764</v>
      </c>
      <c r="I1124" s="192" t="s">
        <v>724</v>
      </c>
      <c r="J1124" s="235">
        <v>328434</v>
      </c>
      <c r="K1124" s="192" t="s">
        <v>354</v>
      </c>
    </row>
    <row r="1125" spans="3:11" x14ac:dyDescent="0.25">
      <c r="C1125" s="192" t="s">
        <v>2608</v>
      </c>
      <c r="D1125" s="192" t="s">
        <v>2736</v>
      </c>
      <c r="E1125" s="192" t="s">
        <v>2730</v>
      </c>
      <c r="F1125" s="192" t="str">
        <f>VLOOKUP(Table10[[#This Row],[Nom du paiement]],[3]dddd!$B:$D,3,0)</f>
        <v>Non</v>
      </c>
      <c r="G1125" s="327" t="s">
        <v>2764</v>
      </c>
      <c r="I1125" s="192" t="s">
        <v>724</v>
      </c>
      <c r="J1125" s="235">
        <v>328000</v>
      </c>
      <c r="K1125" s="192" t="s">
        <v>354</v>
      </c>
    </row>
    <row r="1126" spans="3:11" x14ac:dyDescent="0.25">
      <c r="C1126" s="192" t="s">
        <v>2645</v>
      </c>
      <c r="D1126" s="192" t="s">
        <v>2736</v>
      </c>
      <c r="E1126" s="192" t="s">
        <v>2724</v>
      </c>
      <c r="F1126" s="192" t="str">
        <f>VLOOKUP(Table10[[#This Row],[Nom du paiement]],[3]dddd!$B:$D,3,0)</f>
        <v>Non</v>
      </c>
      <c r="G1126" s="327" t="s">
        <v>2764</v>
      </c>
      <c r="I1126" s="192" t="s">
        <v>724</v>
      </c>
      <c r="J1126" s="235">
        <v>327709</v>
      </c>
      <c r="K1126" s="192" t="s">
        <v>354</v>
      </c>
    </row>
    <row r="1127" spans="3:11" x14ac:dyDescent="0.25">
      <c r="C1127" s="192" t="s">
        <v>2414</v>
      </c>
      <c r="D1127" s="192" t="s">
        <v>2737</v>
      </c>
      <c r="E1127" s="192" t="s">
        <v>2704</v>
      </c>
      <c r="F1127" s="192" t="str">
        <f>VLOOKUP(Table10[[#This Row],[Nom du paiement]],[3]dddd!$B:$D,3,0)</f>
        <v>Oui</v>
      </c>
      <c r="G1127" s="327" t="s">
        <v>2764</v>
      </c>
      <c r="I1127" s="192" t="s">
        <v>724</v>
      </c>
      <c r="J1127" s="235">
        <v>326502</v>
      </c>
      <c r="K1127" s="192" t="s">
        <v>354</v>
      </c>
    </row>
    <row r="1128" spans="3:11" x14ac:dyDescent="0.25">
      <c r="C1128" s="192" t="s">
        <v>2482</v>
      </c>
      <c r="D1128" s="192" t="s">
        <v>2737</v>
      </c>
      <c r="E1128" s="192" t="s">
        <v>2704</v>
      </c>
      <c r="F1128" s="192" t="str">
        <f>VLOOKUP(Table10[[#This Row],[Nom du paiement]],[3]dddd!$B:$D,3,0)</f>
        <v>Oui</v>
      </c>
      <c r="G1128" s="327" t="s">
        <v>2764</v>
      </c>
      <c r="I1128" s="192" t="s">
        <v>724</v>
      </c>
      <c r="J1128" s="235">
        <v>317295</v>
      </c>
      <c r="K1128" s="192" t="s">
        <v>354</v>
      </c>
    </row>
    <row r="1129" spans="3:11" x14ac:dyDescent="0.25">
      <c r="C1129" s="192" t="s">
        <v>2645</v>
      </c>
      <c r="D1129" s="192" t="s">
        <v>2736</v>
      </c>
      <c r="E1129" s="192" t="s">
        <v>2701</v>
      </c>
      <c r="F1129" s="192" t="str">
        <f>VLOOKUP(Table10[[#This Row],[Nom du paiement]],[3]dddd!$B:$D,3,0)</f>
        <v>Non</v>
      </c>
      <c r="G1129" s="327" t="s">
        <v>2764</v>
      </c>
      <c r="I1129" s="192" t="s">
        <v>724</v>
      </c>
      <c r="J1129" s="235">
        <v>309700</v>
      </c>
      <c r="K1129" s="192" t="s">
        <v>354</v>
      </c>
    </row>
    <row r="1130" spans="3:11" x14ac:dyDescent="0.25">
      <c r="C1130" s="192" t="s">
        <v>2371</v>
      </c>
      <c r="D1130" s="192" t="s">
        <v>2736</v>
      </c>
      <c r="E1130" s="192" t="s">
        <v>2693</v>
      </c>
      <c r="F1130" s="192" t="str">
        <f>VLOOKUP(Table10[[#This Row],[Nom du paiement]],[3]dddd!$B:$D,3,0)</f>
        <v>Non</v>
      </c>
      <c r="G1130" s="327" t="s">
        <v>2764</v>
      </c>
      <c r="I1130" s="192" t="s">
        <v>724</v>
      </c>
      <c r="J1130" s="235">
        <v>300000</v>
      </c>
      <c r="K1130" s="192" t="s">
        <v>354</v>
      </c>
    </row>
    <row r="1131" spans="3:11" x14ac:dyDescent="0.25">
      <c r="C1131" s="192" t="s">
        <v>2441</v>
      </c>
      <c r="D1131" s="192" t="s">
        <v>2736</v>
      </c>
      <c r="E1131" s="192" t="s">
        <v>2693</v>
      </c>
      <c r="F1131" s="192" t="str">
        <f>VLOOKUP(Table10[[#This Row],[Nom du paiement]],[3]dddd!$B:$D,3,0)</f>
        <v>Non</v>
      </c>
      <c r="G1131" s="327" t="s">
        <v>2764</v>
      </c>
      <c r="I1131" s="192" t="s">
        <v>724</v>
      </c>
      <c r="J1131" s="235">
        <v>300000</v>
      </c>
      <c r="K1131" s="192" t="s">
        <v>354</v>
      </c>
    </row>
    <row r="1132" spans="3:11" x14ac:dyDescent="0.25">
      <c r="C1132" s="192" t="s">
        <v>2461</v>
      </c>
      <c r="D1132" s="192" t="s">
        <v>2736</v>
      </c>
      <c r="E1132" s="192" t="s">
        <v>2693</v>
      </c>
      <c r="F1132" s="192" t="str">
        <f>VLOOKUP(Table10[[#This Row],[Nom du paiement]],[3]dddd!$B:$D,3,0)</f>
        <v>Non</v>
      </c>
      <c r="G1132" s="327" t="s">
        <v>2764</v>
      </c>
      <c r="I1132" s="192" t="s">
        <v>724</v>
      </c>
      <c r="J1132" s="235">
        <v>300000</v>
      </c>
      <c r="K1132" s="192" t="s">
        <v>354</v>
      </c>
    </row>
    <row r="1133" spans="3:11" x14ac:dyDescent="0.25">
      <c r="C1133" s="192" t="s">
        <v>2617</v>
      </c>
      <c r="D1133" s="192" t="s">
        <v>2736</v>
      </c>
      <c r="E1133" s="192" t="s">
        <v>2693</v>
      </c>
      <c r="F1133" s="192" t="str">
        <f>VLOOKUP(Table10[[#This Row],[Nom du paiement]],[3]dddd!$B:$D,3,0)</f>
        <v>Non</v>
      </c>
      <c r="G1133" s="327" t="s">
        <v>2764</v>
      </c>
      <c r="I1133" s="192" t="s">
        <v>724</v>
      </c>
      <c r="J1133" s="235">
        <v>300000</v>
      </c>
      <c r="K1133" s="192" t="s">
        <v>354</v>
      </c>
    </row>
    <row r="1134" spans="3:11" x14ac:dyDescent="0.25">
      <c r="C1134" s="192" t="s">
        <v>2618</v>
      </c>
      <c r="D1134" s="192" t="s">
        <v>2736</v>
      </c>
      <c r="E1134" s="192" t="s">
        <v>2693</v>
      </c>
      <c r="F1134" s="192" t="str">
        <f>VLOOKUP(Table10[[#This Row],[Nom du paiement]],[3]dddd!$B:$D,3,0)</f>
        <v>Non</v>
      </c>
      <c r="G1134" s="327" t="s">
        <v>2764</v>
      </c>
      <c r="I1134" s="192" t="s">
        <v>724</v>
      </c>
      <c r="J1134" s="235">
        <v>300000</v>
      </c>
      <c r="K1134" s="192" t="s">
        <v>354</v>
      </c>
    </row>
    <row r="1135" spans="3:11" x14ac:dyDescent="0.25">
      <c r="C1135" s="192" t="s">
        <v>2522</v>
      </c>
      <c r="D1135" s="192" t="s">
        <v>2736</v>
      </c>
      <c r="E1135" s="192" t="s">
        <v>2744</v>
      </c>
      <c r="F1135" s="192" t="str">
        <f>VLOOKUP(Table10[[#This Row],[Nom du paiement]],[3]dddd!$B:$D,3,0)</f>
        <v>Non</v>
      </c>
      <c r="G1135" s="327" t="s">
        <v>2764</v>
      </c>
      <c r="I1135" s="192" t="s">
        <v>724</v>
      </c>
      <c r="J1135" s="235">
        <v>300000</v>
      </c>
      <c r="K1135" s="192" t="s">
        <v>354</v>
      </c>
    </row>
    <row r="1136" spans="3:11" x14ac:dyDescent="0.25">
      <c r="C1136" s="192" t="s">
        <v>2529</v>
      </c>
      <c r="D1136" s="192" t="s">
        <v>2736</v>
      </c>
      <c r="E1136" s="192" t="s">
        <v>2744</v>
      </c>
      <c r="F1136" s="192" t="str">
        <f>VLOOKUP(Table10[[#This Row],[Nom du paiement]],[3]dddd!$B:$D,3,0)</f>
        <v>Non</v>
      </c>
      <c r="G1136" s="327" t="s">
        <v>2764</v>
      </c>
      <c r="I1136" s="192" t="s">
        <v>724</v>
      </c>
      <c r="J1136" s="235">
        <v>300000</v>
      </c>
      <c r="K1136" s="192" t="s">
        <v>354</v>
      </c>
    </row>
    <row r="1137" spans="3:11" x14ac:dyDescent="0.25">
      <c r="C1137" s="192" t="s">
        <v>2475</v>
      </c>
      <c r="D1137" s="192" t="s">
        <v>2736</v>
      </c>
      <c r="E1137" s="192" t="s">
        <v>2760</v>
      </c>
      <c r="F1137" s="192" t="str">
        <f>VLOOKUP(Table10[[#This Row],[Nom du paiement]],[3]dddd!$B:$D,3,0)</f>
        <v>Non</v>
      </c>
      <c r="G1137" s="327" t="s">
        <v>2764</v>
      </c>
      <c r="I1137" s="192" t="s">
        <v>724</v>
      </c>
      <c r="J1137" s="235">
        <v>300000</v>
      </c>
      <c r="K1137" s="192" t="s">
        <v>354</v>
      </c>
    </row>
    <row r="1138" spans="3:11" x14ac:dyDescent="0.25">
      <c r="C1138" s="192" t="s">
        <v>2514</v>
      </c>
      <c r="D1138" s="192" t="s">
        <v>2736</v>
      </c>
      <c r="E1138" s="192" t="s">
        <v>2757</v>
      </c>
      <c r="F1138" s="326" t="s">
        <v>70</v>
      </c>
      <c r="G1138" s="327" t="s">
        <v>2764</v>
      </c>
      <c r="I1138" s="192" t="s">
        <v>724</v>
      </c>
      <c r="J1138" s="235">
        <v>300000</v>
      </c>
      <c r="K1138" s="192" t="s">
        <v>354</v>
      </c>
    </row>
    <row r="1139" spans="3:11" x14ac:dyDescent="0.25">
      <c r="C1139" s="192" t="s">
        <v>2513</v>
      </c>
      <c r="D1139" s="192" t="s">
        <v>2737</v>
      </c>
      <c r="E1139" s="192" t="s">
        <v>2704</v>
      </c>
      <c r="F1139" s="192" t="str">
        <f>VLOOKUP(Table10[[#This Row],[Nom du paiement]],[3]dddd!$B:$D,3,0)</f>
        <v>Oui</v>
      </c>
      <c r="G1139" s="327" t="s">
        <v>2764</v>
      </c>
      <c r="I1139" s="192" t="s">
        <v>724</v>
      </c>
      <c r="J1139" s="235">
        <v>294630</v>
      </c>
      <c r="K1139" s="192" t="s">
        <v>354</v>
      </c>
    </row>
    <row r="1140" spans="3:11" ht="15" x14ac:dyDescent="0.25">
      <c r="C1140" s="192" t="s">
        <v>2347</v>
      </c>
      <c r="D1140" s="192" t="s">
        <v>2736</v>
      </c>
      <c r="E1140" s="192" t="s">
        <v>2729</v>
      </c>
      <c r="F1140" s="192" t="str">
        <f>VLOOKUP(Table10[[#This Row],[Nom du paiement]],[3]dddd!$B:$D,3,0)</f>
        <v>Non</v>
      </c>
      <c r="G1140" s="327" t="s">
        <v>2763</v>
      </c>
      <c r="H1140" s="338" t="s">
        <v>2778</v>
      </c>
      <c r="I1140" s="192" t="s">
        <v>724</v>
      </c>
      <c r="J1140" s="235">
        <v>291914</v>
      </c>
      <c r="K1140" s="192" t="s">
        <v>354</v>
      </c>
    </row>
    <row r="1141" spans="3:11" x14ac:dyDescent="0.25">
      <c r="C1141" s="192" t="s">
        <v>2405</v>
      </c>
      <c r="D1141" s="192" t="s">
        <v>2736</v>
      </c>
      <c r="E1141" s="192" t="s">
        <v>2730</v>
      </c>
      <c r="F1141" s="192" t="str">
        <f>VLOOKUP(Table10[[#This Row],[Nom du paiement]],[3]dddd!$B:$D,3,0)</f>
        <v>Non</v>
      </c>
      <c r="G1141" s="327" t="s">
        <v>2764</v>
      </c>
      <c r="I1141" s="192" t="s">
        <v>724</v>
      </c>
      <c r="J1141" s="235">
        <v>291000</v>
      </c>
      <c r="K1141" s="192" t="s">
        <v>354</v>
      </c>
    </row>
    <row r="1142" spans="3:11" x14ac:dyDescent="0.25">
      <c r="C1142" s="192" t="s">
        <v>2547</v>
      </c>
      <c r="D1142" s="192" t="s">
        <v>2736</v>
      </c>
      <c r="E1142" s="192" t="s">
        <v>2693</v>
      </c>
      <c r="F1142" s="192" t="str">
        <f>VLOOKUP(Table10[[#This Row],[Nom du paiement]],[3]dddd!$B:$D,3,0)</f>
        <v>Non</v>
      </c>
      <c r="G1142" s="327" t="s">
        <v>2764</v>
      </c>
      <c r="I1142" s="192" t="s">
        <v>724</v>
      </c>
      <c r="J1142" s="235">
        <v>288204</v>
      </c>
      <c r="K1142" s="192" t="s">
        <v>354</v>
      </c>
    </row>
    <row r="1143" spans="3:11" x14ac:dyDescent="0.25">
      <c r="C1143" s="192" t="s">
        <v>2427</v>
      </c>
      <c r="D1143" s="192" t="s">
        <v>2736</v>
      </c>
      <c r="E1143" s="192" t="s">
        <v>2730</v>
      </c>
      <c r="F1143" s="192" t="str">
        <f>VLOOKUP(Table10[[#This Row],[Nom du paiement]],[3]dddd!$B:$D,3,0)</f>
        <v>Non</v>
      </c>
      <c r="G1143" s="327" t="s">
        <v>2764</v>
      </c>
      <c r="I1143" s="192" t="s">
        <v>724</v>
      </c>
      <c r="J1143" s="235">
        <v>283500</v>
      </c>
      <c r="K1143" s="192" t="s">
        <v>354</v>
      </c>
    </row>
    <row r="1144" spans="3:11" x14ac:dyDescent="0.25">
      <c r="C1144" s="192" t="s">
        <v>2566</v>
      </c>
      <c r="D1144" s="192" t="s">
        <v>2737</v>
      </c>
      <c r="E1144" s="192" t="s">
        <v>2748</v>
      </c>
      <c r="F1144" s="192" t="str">
        <f>VLOOKUP(Table10[[#This Row],[Nom du paiement]],[3]dddd!$B:$D,3,0)</f>
        <v>Oui</v>
      </c>
      <c r="G1144" s="327" t="s">
        <v>2764</v>
      </c>
      <c r="I1144" s="192" t="s">
        <v>724</v>
      </c>
      <c r="J1144" s="235">
        <v>282428</v>
      </c>
      <c r="K1144" s="192" t="s">
        <v>354</v>
      </c>
    </row>
    <row r="1145" spans="3:11" x14ac:dyDescent="0.25">
      <c r="C1145" s="192" t="s">
        <v>2361</v>
      </c>
      <c r="D1145" s="192" t="s">
        <v>2736</v>
      </c>
      <c r="E1145" s="192" t="s">
        <v>2693</v>
      </c>
      <c r="F1145" s="192" t="str">
        <f>VLOOKUP(Table10[[#This Row],[Nom du paiement]],[3]dddd!$B:$D,3,0)</f>
        <v>Non</v>
      </c>
      <c r="G1145" s="327" t="s">
        <v>2764</v>
      </c>
      <c r="I1145" s="192" t="s">
        <v>724</v>
      </c>
      <c r="J1145" s="235">
        <v>280705</v>
      </c>
      <c r="K1145" s="192" t="s">
        <v>354</v>
      </c>
    </row>
    <row r="1146" spans="3:11" x14ac:dyDescent="0.25">
      <c r="C1146" s="192" t="s">
        <v>2632</v>
      </c>
      <c r="D1146" s="192" t="s">
        <v>2736</v>
      </c>
      <c r="E1146" s="192" t="s">
        <v>2714</v>
      </c>
      <c r="F1146" s="192" t="str">
        <f>VLOOKUP(Table10[[#This Row],[Nom du paiement]],[3]dddd!$B:$D,3,0)</f>
        <v>Non</v>
      </c>
      <c r="G1146" s="327" t="s">
        <v>2764</v>
      </c>
      <c r="I1146" s="192" t="s">
        <v>724</v>
      </c>
      <c r="J1146" s="235">
        <v>277756</v>
      </c>
      <c r="K1146" s="192" t="s">
        <v>354</v>
      </c>
    </row>
    <row r="1147" spans="3:11" x14ac:dyDescent="0.25">
      <c r="C1147" s="192" t="s">
        <v>2568</v>
      </c>
      <c r="D1147" s="192" t="s">
        <v>2737</v>
      </c>
      <c r="E1147" s="192" t="s">
        <v>2704</v>
      </c>
      <c r="F1147" s="192" t="str">
        <f>VLOOKUP(Table10[[#This Row],[Nom du paiement]],[3]dddd!$B:$D,3,0)</f>
        <v>Oui</v>
      </c>
      <c r="G1147" s="327" t="s">
        <v>2764</v>
      </c>
      <c r="I1147" s="192" t="s">
        <v>724</v>
      </c>
      <c r="J1147" s="235">
        <v>274012</v>
      </c>
      <c r="K1147" s="192" t="s">
        <v>354</v>
      </c>
    </row>
    <row r="1148" spans="3:11" x14ac:dyDescent="0.25">
      <c r="C1148" s="192" t="s">
        <v>2641</v>
      </c>
      <c r="D1148" s="192" t="s">
        <v>2736</v>
      </c>
      <c r="E1148" s="192" t="s">
        <v>2731</v>
      </c>
      <c r="F1148" s="192" t="str">
        <f>VLOOKUP(Table10[[#This Row],[Nom du paiement]],[3]dddd!$B:$D,3,0)</f>
        <v>Non</v>
      </c>
      <c r="G1148" s="327" t="s">
        <v>2764</v>
      </c>
      <c r="I1148" s="192" t="s">
        <v>724</v>
      </c>
      <c r="J1148" s="235">
        <v>270270</v>
      </c>
      <c r="K1148" s="192" t="s">
        <v>354</v>
      </c>
    </row>
    <row r="1149" spans="3:11" x14ac:dyDescent="0.25">
      <c r="C1149" s="192" t="s">
        <v>2646</v>
      </c>
      <c r="D1149" s="192" t="s">
        <v>2736</v>
      </c>
      <c r="E1149" s="192" t="s">
        <v>2752</v>
      </c>
      <c r="F1149" s="192" t="str">
        <f>VLOOKUP(Table10[[#This Row],[Nom du paiement]],[3]dddd!$B:$D,3,0)</f>
        <v>Non</v>
      </c>
      <c r="G1149" s="327" t="s">
        <v>2764</v>
      </c>
      <c r="I1149" s="192" t="s">
        <v>724</v>
      </c>
      <c r="J1149" s="235">
        <v>269042</v>
      </c>
      <c r="K1149" s="192" t="s">
        <v>354</v>
      </c>
    </row>
    <row r="1150" spans="3:11" x14ac:dyDescent="0.25">
      <c r="C1150" s="192" t="s">
        <v>2633</v>
      </c>
      <c r="D1150" s="192" t="s">
        <v>2736</v>
      </c>
      <c r="E1150" s="192" t="s">
        <v>2730</v>
      </c>
      <c r="F1150" s="192" t="str">
        <f>VLOOKUP(Table10[[#This Row],[Nom du paiement]],[3]dddd!$B:$D,3,0)</f>
        <v>Non</v>
      </c>
      <c r="G1150" s="327" t="s">
        <v>2764</v>
      </c>
      <c r="I1150" s="192" t="s">
        <v>724</v>
      </c>
      <c r="J1150" s="235">
        <v>267032</v>
      </c>
      <c r="K1150" s="192" t="s">
        <v>354</v>
      </c>
    </row>
    <row r="1151" spans="3:11" x14ac:dyDescent="0.25">
      <c r="C1151" s="192" t="s">
        <v>2637</v>
      </c>
      <c r="D1151" s="192" t="s">
        <v>2736</v>
      </c>
      <c r="E1151" s="192" t="s">
        <v>2758</v>
      </c>
      <c r="F1151" s="192" t="str">
        <f>VLOOKUP(Table10[[#This Row],[Nom du paiement]],[3]dddd!$B:$D,3,0)</f>
        <v>Oui</v>
      </c>
      <c r="G1151" s="327" t="s">
        <v>2764</v>
      </c>
      <c r="I1151" s="192" t="s">
        <v>724</v>
      </c>
      <c r="J1151" s="235">
        <v>267000</v>
      </c>
      <c r="K1151" s="192" t="s">
        <v>354</v>
      </c>
    </row>
    <row r="1152" spans="3:11" x14ac:dyDescent="0.25">
      <c r="C1152" s="192" t="s">
        <v>2549</v>
      </c>
      <c r="D1152" s="192" t="s">
        <v>2736</v>
      </c>
      <c r="E1152" s="192" t="s">
        <v>2730</v>
      </c>
      <c r="F1152" s="192" t="str">
        <f>VLOOKUP(Table10[[#This Row],[Nom du paiement]],[3]dddd!$B:$D,3,0)</f>
        <v>Non</v>
      </c>
      <c r="G1152" s="327" t="s">
        <v>2764</v>
      </c>
      <c r="I1152" s="192" t="s">
        <v>724</v>
      </c>
      <c r="J1152" s="235">
        <v>266750</v>
      </c>
      <c r="K1152" s="192" t="s">
        <v>354</v>
      </c>
    </row>
    <row r="1153" spans="3:11" x14ac:dyDescent="0.25">
      <c r="C1153" s="192" t="s">
        <v>2631</v>
      </c>
      <c r="D1153" s="192" t="s">
        <v>2736</v>
      </c>
      <c r="E1153" s="192" t="s">
        <v>2758</v>
      </c>
      <c r="F1153" s="192" t="str">
        <f>VLOOKUP(Table10[[#This Row],[Nom du paiement]],[3]dddd!$B:$D,3,0)</f>
        <v>Oui</v>
      </c>
      <c r="G1153" s="327" t="s">
        <v>2764</v>
      </c>
      <c r="I1153" s="192" t="s">
        <v>724</v>
      </c>
      <c r="J1153" s="235">
        <v>260000</v>
      </c>
      <c r="K1153" s="192" t="s">
        <v>354</v>
      </c>
    </row>
    <row r="1154" spans="3:11" x14ac:dyDescent="0.25">
      <c r="C1154" s="192" t="s">
        <v>2562</v>
      </c>
      <c r="D1154" s="192" t="s">
        <v>2736</v>
      </c>
      <c r="E1154" s="192" t="s">
        <v>2756</v>
      </c>
      <c r="F1154" s="326" t="s">
        <v>70</v>
      </c>
      <c r="G1154" s="327" t="s">
        <v>2764</v>
      </c>
      <c r="I1154" s="192" t="s">
        <v>724</v>
      </c>
      <c r="J1154" s="235">
        <v>259200</v>
      </c>
      <c r="K1154" s="192" t="s">
        <v>354</v>
      </c>
    </row>
    <row r="1155" spans="3:11" x14ac:dyDescent="0.25">
      <c r="C1155" s="192" t="s">
        <v>2449</v>
      </c>
      <c r="D1155" s="192" t="s">
        <v>2736</v>
      </c>
      <c r="E1155" s="192" t="s">
        <v>2750</v>
      </c>
      <c r="F1155" s="192" t="str">
        <f>VLOOKUP(Table10[[#This Row],[Nom du paiement]],[3]dddd!$B:$D,3,0)</f>
        <v>Non</v>
      </c>
      <c r="G1155" s="327" t="s">
        <v>2764</v>
      </c>
      <c r="I1155" s="192" t="s">
        <v>724</v>
      </c>
      <c r="J1155" s="235">
        <v>257625</v>
      </c>
      <c r="K1155" s="192" t="s">
        <v>354</v>
      </c>
    </row>
    <row r="1156" spans="3:11" x14ac:dyDescent="0.25">
      <c r="C1156" s="192" t="s">
        <v>2614</v>
      </c>
      <c r="D1156" s="192" t="s">
        <v>2736</v>
      </c>
      <c r="E1156" s="192" t="s">
        <v>2728</v>
      </c>
      <c r="F1156" s="192" t="str">
        <f>VLOOKUP(Table10[[#This Row],[Nom du paiement]],[3]dddd!$B:$D,3,0)</f>
        <v>Non</v>
      </c>
      <c r="G1156" s="327" t="s">
        <v>2764</v>
      </c>
      <c r="I1156" s="192" t="s">
        <v>724</v>
      </c>
      <c r="J1156" s="235">
        <v>257184</v>
      </c>
      <c r="K1156" s="192" t="s">
        <v>354</v>
      </c>
    </row>
    <row r="1157" spans="3:11" x14ac:dyDescent="0.25">
      <c r="C1157" s="192" t="s">
        <v>2552</v>
      </c>
      <c r="D1157" s="192" t="s">
        <v>2736</v>
      </c>
      <c r="E1157" s="192" t="s">
        <v>2701</v>
      </c>
      <c r="F1157" s="192" t="str">
        <f>VLOOKUP(Table10[[#This Row],[Nom du paiement]],[3]dddd!$B:$D,3,0)</f>
        <v>Non</v>
      </c>
      <c r="G1157" s="327" t="s">
        <v>2764</v>
      </c>
      <c r="I1157" s="192" t="s">
        <v>724</v>
      </c>
      <c r="J1157" s="235">
        <v>254794</v>
      </c>
      <c r="K1157" s="192" t="s">
        <v>354</v>
      </c>
    </row>
    <row r="1158" spans="3:11" x14ac:dyDescent="0.25">
      <c r="C1158" s="192" t="s">
        <v>2402</v>
      </c>
      <c r="D1158" s="192" t="s">
        <v>2736</v>
      </c>
      <c r="E1158" s="192" t="s">
        <v>2714</v>
      </c>
      <c r="F1158" s="192" t="str">
        <f>VLOOKUP(Table10[[#This Row],[Nom du paiement]],[3]dddd!$B:$D,3,0)</f>
        <v>Non</v>
      </c>
      <c r="G1158" s="327" t="s">
        <v>2764</v>
      </c>
      <c r="I1158" s="192" t="s">
        <v>724</v>
      </c>
      <c r="J1158" s="235">
        <v>252000</v>
      </c>
      <c r="K1158" s="192" t="s">
        <v>354</v>
      </c>
    </row>
    <row r="1159" spans="3:11" x14ac:dyDescent="0.25">
      <c r="C1159" s="192" t="s">
        <v>2506</v>
      </c>
      <c r="D1159" s="192" t="s">
        <v>2736</v>
      </c>
      <c r="E1159" s="192" t="s">
        <v>2693</v>
      </c>
      <c r="F1159" s="192" t="str">
        <f>VLOOKUP(Table10[[#This Row],[Nom du paiement]],[3]dddd!$B:$D,3,0)</f>
        <v>Non</v>
      </c>
      <c r="G1159" s="327" t="s">
        <v>2764</v>
      </c>
      <c r="I1159" s="192" t="s">
        <v>724</v>
      </c>
      <c r="J1159" s="235">
        <v>250000</v>
      </c>
      <c r="K1159" s="192" t="s">
        <v>354</v>
      </c>
    </row>
    <row r="1160" spans="3:11" x14ac:dyDescent="0.25">
      <c r="C1160" s="192" t="s">
        <v>2541</v>
      </c>
      <c r="D1160" s="192" t="s">
        <v>2736</v>
      </c>
      <c r="E1160" s="192" t="s">
        <v>2693</v>
      </c>
      <c r="F1160" s="192" t="str">
        <f>VLOOKUP(Table10[[#This Row],[Nom du paiement]],[3]dddd!$B:$D,3,0)</f>
        <v>Non</v>
      </c>
      <c r="G1160" s="327" t="s">
        <v>2764</v>
      </c>
      <c r="I1160" s="192" t="s">
        <v>724</v>
      </c>
      <c r="J1160" s="235">
        <v>250000</v>
      </c>
      <c r="K1160" s="192" t="s">
        <v>354</v>
      </c>
    </row>
    <row r="1161" spans="3:11" x14ac:dyDescent="0.25">
      <c r="C1161" s="192" t="s">
        <v>2440</v>
      </c>
      <c r="D1161" s="192" t="s">
        <v>2736</v>
      </c>
      <c r="E1161" s="192" t="s">
        <v>2744</v>
      </c>
      <c r="F1161" s="192" t="str">
        <f>VLOOKUP(Table10[[#This Row],[Nom du paiement]],[3]dddd!$B:$D,3,0)</f>
        <v>Non</v>
      </c>
      <c r="G1161" s="327" t="s">
        <v>2764</v>
      </c>
      <c r="I1161" s="192" t="s">
        <v>724</v>
      </c>
      <c r="J1161" s="235">
        <v>250000</v>
      </c>
      <c r="K1161" s="192" t="s">
        <v>354</v>
      </c>
    </row>
    <row r="1162" spans="3:11" x14ac:dyDescent="0.25">
      <c r="C1162" s="192" t="s">
        <v>2486</v>
      </c>
      <c r="D1162" s="192" t="s">
        <v>2736</v>
      </c>
      <c r="E1162" s="192" t="s">
        <v>2744</v>
      </c>
      <c r="F1162" s="192" t="str">
        <f>VLOOKUP(Table10[[#This Row],[Nom du paiement]],[3]dddd!$B:$D,3,0)</f>
        <v>Non</v>
      </c>
      <c r="G1162" s="327" t="s">
        <v>2764</v>
      </c>
      <c r="I1162" s="192" t="s">
        <v>724</v>
      </c>
      <c r="J1162" s="235">
        <v>250000</v>
      </c>
      <c r="K1162" s="192" t="s">
        <v>354</v>
      </c>
    </row>
    <row r="1163" spans="3:11" x14ac:dyDescent="0.25">
      <c r="C1163" s="192" t="s">
        <v>2541</v>
      </c>
      <c r="D1163" s="192" t="s">
        <v>2736</v>
      </c>
      <c r="E1163" s="192" t="s">
        <v>2744</v>
      </c>
      <c r="F1163" s="192" t="str">
        <f>VLOOKUP(Table10[[#This Row],[Nom du paiement]],[3]dddd!$B:$D,3,0)</f>
        <v>Non</v>
      </c>
      <c r="G1163" s="327" t="s">
        <v>2764</v>
      </c>
      <c r="I1163" s="192" t="s">
        <v>724</v>
      </c>
      <c r="J1163" s="235">
        <v>250000</v>
      </c>
      <c r="K1163" s="192" t="s">
        <v>354</v>
      </c>
    </row>
    <row r="1164" spans="3:11" ht="15.75" x14ac:dyDescent="0.3">
      <c r="C1164" s="192" t="s">
        <v>2346</v>
      </c>
      <c r="D1164" s="192" t="s">
        <v>2736</v>
      </c>
      <c r="E1164" s="192" t="s">
        <v>2756</v>
      </c>
      <c r="F1164" s="326" t="s">
        <v>70</v>
      </c>
      <c r="G1164" s="327" t="s">
        <v>2763</v>
      </c>
      <c r="H1164" s="336" t="s">
        <v>2766</v>
      </c>
      <c r="I1164" s="192" t="s">
        <v>724</v>
      </c>
      <c r="J1164" s="235">
        <v>249600</v>
      </c>
      <c r="K1164" s="192" t="s">
        <v>354</v>
      </c>
    </row>
    <row r="1165" spans="3:11" x14ac:dyDescent="0.25">
      <c r="C1165" s="192" t="s">
        <v>2427</v>
      </c>
      <c r="D1165" s="192" t="s">
        <v>2737</v>
      </c>
      <c r="E1165" s="192" t="s">
        <v>2704</v>
      </c>
      <c r="F1165" s="192" t="str">
        <f>VLOOKUP(Table10[[#This Row],[Nom du paiement]],[3]dddd!$B:$D,3,0)</f>
        <v>Oui</v>
      </c>
      <c r="G1165" s="327" t="s">
        <v>2764</v>
      </c>
      <c r="I1165" s="192" t="s">
        <v>724</v>
      </c>
      <c r="J1165" s="235">
        <v>249515</v>
      </c>
      <c r="K1165" s="192" t="s">
        <v>354</v>
      </c>
    </row>
    <row r="1166" spans="3:11" x14ac:dyDescent="0.25">
      <c r="C1166" s="192" t="s">
        <v>2645</v>
      </c>
      <c r="D1166" s="192" t="s">
        <v>2736</v>
      </c>
      <c r="E1166" s="192" t="s">
        <v>2744</v>
      </c>
      <c r="F1166" s="192" t="str">
        <f>VLOOKUP(Table10[[#This Row],[Nom du paiement]],[3]dddd!$B:$D,3,0)</f>
        <v>Non</v>
      </c>
      <c r="G1166" s="327" t="s">
        <v>2764</v>
      </c>
      <c r="I1166" s="192" t="s">
        <v>724</v>
      </c>
      <c r="J1166" s="235">
        <v>247882</v>
      </c>
      <c r="K1166" s="192" t="s">
        <v>354</v>
      </c>
    </row>
    <row r="1167" spans="3:11" x14ac:dyDescent="0.25">
      <c r="C1167" s="192" t="s">
        <v>2656</v>
      </c>
      <c r="D1167" s="192" t="s">
        <v>2736</v>
      </c>
      <c r="E1167" s="192" t="s">
        <v>2756</v>
      </c>
      <c r="F1167" s="326" t="s">
        <v>70</v>
      </c>
      <c r="G1167" s="327" t="s">
        <v>2764</v>
      </c>
      <c r="I1167" s="192" t="s">
        <v>724</v>
      </c>
      <c r="J1167" s="235">
        <v>244200</v>
      </c>
      <c r="K1167" s="192" t="s">
        <v>354</v>
      </c>
    </row>
    <row r="1168" spans="3:11" x14ac:dyDescent="0.25">
      <c r="C1168" s="192" t="s">
        <v>2506</v>
      </c>
      <c r="D1168" s="192" t="s">
        <v>2736</v>
      </c>
      <c r="E1168" s="192" t="s">
        <v>2756</v>
      </c>
      <c r="F1168" s="326" t="s">
        <v>70</v>
      </c>
      <c r="G1168" s="327" t="s">
        <v>2764</v>
      </c>
      <c r="I1168" s="192" t="s">
        <v>724</v>
      </c>
      <c r="J1168" s="235">
        <v>240000</v>
      </c>
      <c r="K1168" s="192" t="s">
        <v>354</v>
      </c>
    </row>
    <row r="1169" spans="3:11" x14ac:dyDescent="0.25">
      <c r="C1169" s="192" t="s">
        <v>2433</v>
      </c>
      <c r="D1169" s="192" t="s">
        <v>2736</v>
      </c>
      <c r="E1169" s="192" t="s">
        <v>2701</v>
      </c>
      <c r="F1169" s="192" t="str">
        <f>VLOOKUP(Table10[[#This Row],[Nom du paiement]],[3]dddd!$B:$D,3,0)</f>
        <v>Non</v>
      </c>
      <c r="G1169" s="327" t="s">
        <v>2764</v>
      </c>
      <c r="I1169" s="192" t="s">
        <v>724</v>
      </c>
      <c r="J1169" s="235">
        <v>240000</v>
      </c>
      <c r="K1169" s="192" t="s">
        <v>354</v>
      </c>
    </row>
    <row r="1170" spans="3:11" x14ac:dyDescent="0.25">
      <c r="C1170" s="192" t="s">
        <v>2545</v>
      </c>
      <c r="D1170" s="192" t="s">
        <v>2737</v>
      </c>
      <c r="E1170" s="192" t="s">
        <v>2704</v>
      </c>
      <c r="F1170" s="192" t="str">
        <f>VLOOKUP(Table10[[#This Row],[Nom du paiement]],[3]dddd!$B:$D,3,0)</f>
        <v>Oui</v>
      </c>
      <c r="G1170" s="327" t="s">
        <v>2764</v>
      </c>
      <c r="I1170" s="192" t="s">
        <v>724</v>
      </c>
      <c r="J1170" s="235">
        <v>239040</v>
      </c>
      <c r="K1170" s="192" t="s">
        <v>354</v>
      </c>
    </row>
    <row r="1171" spans="3:11" x14ac:dyDescent="0.25">
      <c r="C1171" s="192" t="s">
        <v>2570</v>
      </c>
      <c r="D1171" s="192" t="s">
        <v>2735</v>
      </c>
      <c r="E1171" s="192" t="s">
        <v>2690</v>
      </c>
      <c r="F1171" s="192" t="str">
        <f>VLOOKUP(Table10[[#This Row],[Nom du paiement]],[3]dddd!$B:$D,3,0)</f>
        <v>Non</v>
      </c>
      <c r="G1171" s="327" t="s">
        <v>2764</v>
      </c>
      <c r="I1171" s="192" t="s">
        <v>724</v>
      </c>
      <c r="J1171" s="235">
        <v>237406</v>
      </c>
      <c r="K1171" s="192" t="s">
        <v>354</v>
      </c>
    </row>
    <row r="1172" spans="3:11" x14ac:dyDescent="0.25">
      <c r="C1172" s="192" t="s">
        <v>2402</v>
      </c>
      <c r="D1172" s="192" t="s">
        <v>2736</v>
      </c>
      <c r="E1172" s="192" t="s">
        <v>2701</v>
      </c>
      <c r="F1172" s="192" t="str">
        <f>VLOOKUP(Table10[[#This Row],[Nom du paiement]],[3]dddd!$B:$D,3,0)</f>
        <v>Non</v>
      </c>
      <c r="G1172" s="327" t="s">
        <v>2764</v>
      </c>
      <c r="I1172" s="192" t="s">
        <v>724</v>
      </c>
      <c r="J1172" s="235">
        <v>232000</v>
      </c>
      <c r="K1172" s="192" t="s">
        <v>354</v>
      </c>
    </row>
    <row r="1173" spans="3:11" x14ac:dyDescent="0.25">
      <c r="C1173" s="192" t="s">
        <v>2445</v>
      </c>
      <c r="D1173" s="192" t="s">
        <v>2736</v>
      </c>
      <c r="E1173" s="192" t="s">
        <v>2730</v>
      </c>
      <c r="F1173" s="192" t="str">
        <f>VLOOKUP(Table10[[#This Row],[Nom du paiement]],[3]dddd!$B:$D,3,0)</f>
        <v>Non</v>
      </c>
      <c r="G1173" s="327" t="s">
        <v>2764</v>
      </c>
      <c r="I1173" s="192" t="s">
        <v>724</v>
      </c>
      <c r="J1173" s="235">
        <v>231263</v>
      </c>
      <c r="K1173" s="192" t="s">
        <v>354</v>
      </c>
    </row>
    <row r="1174" spans="3:11" x14ac:dyDescent="0.25">
      <c r="C1174" s="192" t="s">
        <v>2634</v>
      </c>
      <c r="D1174" s="192" t="s">
        <v>2736</v>
      </c>
      <c r="E1174" s="192" t="s">
        <v>2758</v>
      </c>
      <c r="F1174" s="192" t="str">
        <f>VLOOKUP(Table10[[#This Row],[Nom du paiement]],[3]dddd!$B:$D,3,0)</f>
        <v>Oui</v>
      </c>
      <c r="G1174" s="327" t="s">
        <v>2764</v>
      </c>
      <c r="I1174" s="192" t="s">
        <v>724</v>
      </c>
      <c r="J1174" s="235">
        <v>230000</v>
      </c>
      <c r="K1174" s="192" t="s">
        <v>354</v>
      </c>
    </row>
    <row r="1175" spans="3:11" x14ac:dyDescent="0.25">
      <c r="C1175" s="192" t="s">
        <v>2376</v>
      </c>
      <c r="D1175" s="192" t="s">
        <v>2736</v>
      </c>
      <c r="E1175" s="192" t="s">
        <v>2756</v>
      </c>
      <c r="F1175" s="326" t="s">
        <v>70</v>
      </c>
      <c r="G1175" s="327" t="s">
        <v>2764</v>
      </c>
      <c r="I1175" s="192" t="s">
        <v>724</v>
      </c>
      <c r="J1175" s="235">
        <v>228960</v>
      </c>
      <c r="K1175" s="192" t="s">
        <v>354</v>
      </c>
    </row>
    <row r="1176" spans="3:11" x14ac:dyDescent="0.25">
      <c r="C1176" s="192" t="s">
        <v>2369</v>
      </c>
      <c r="D1176" s="192" t="s">
        <v>2736</v>
      </c>
      <c r="E1176" s="192" t="s">
        <v>2693</v>
      </c>
      <c r="F1176" s="192" t="str">
        <f>VLOOKUP(Table10[[#This Row],[Nom du paiement]],[3]dddd!$B:$D,3,0)</f>
        <v>Non</v>
      </c>
      <c r="G1176" s="327" t="s">
        <v>2764</v>
      </c>
      <c r="I1176" s="192" t="s">
        <v>724</v>
      </c>
      <c r="J1176" s="235">
        <v>225000</v>
      </c>
      <c r="K1176" s="192" t="s">
        <v>354</v>
      </c>
    </row>
    <row r="1177" spans="3:11" x14ac:dyDescent="0.25">
      <c r="C1177" s="192" t="s">
        <v>2454</v>
      </c>
      <c r="D1177" s="192" t="s">
        <v>2736</v>
      </c>
      <c r="E1177" s="192" t="s">
        <v>2693</v>
      </c>
      <c r="F1177" s="192" t="str">
        <f>VLOOKUP(Table10[[#This Row],[Nom du paiement]],[3]dddd!$B:$D,3,0)</f>
        <v>Non</v>
      </c>
      <c r="G1177" s="327" t="s">
        <v>2764</v>
      </c>
      <c r="I1177" s="192" t="s">
        <v>724</v>
      </c>
      <c r="J1177" s="235">
        <v>225000</v>
      </c>
      <c r="K1177" s="192" t="s">
        <v>354</v>
      </c>
    </row>
    <row r="1178" spans="3:11" x14ac:dyDescent="0.25">
      <c r="C1178" s="192" t="s">
        <v>2547</v>
      </c>
      <c r="D1178" s="192" t="s">
        <v>2736</v>
      </c>
      <c r="E1178" s="192" t="s">
        <v>2744</v>
      </c>
      <c r="F1178" s="192" t="str">
        <f>VLOOKUP(Table10[[#This Row],[Nom du paiement]],[3]dddd!$B:$D,3,0)</f>
        <v>Non</v>
      </c>
      <c r="G1178" s="327" t="s">
        <v>2764</v>
      </c>
      <c r="I1178" s="192" t="s">
        <v>724</v>
      </c>
      <c r="J1178" s="235">
        <v>225000</v>
      </c>
      <c r="K1178" s="192" t="s">
        <v>354</v>
      </c>
    </row>
    <row r="1179" spans="3:11" x14ac:dyDescent="0.25">
      <c r="C1179" s="192" t="s">
        <v>2559</v>
      </c>
      <c r="D1179" s="192" t="s">
        <v>2736</v>
      </c>
      <c r="E1179" s="192" t="s">
        <v>2744</v>
      </c>
      <c r="F1179" s="192" t="str">
        <f>VLOOKUP(Table10[[#This Row],[Nom du paiement]],[3]dddd!$B:$D,3,0)</f>
        <v>Non</v>
      </c>
      <c r="G1179" s="327" t="s">
        <v>2764</v>
      </c>
      <c r="I1179" s="192" t="s">
        <v>724</v>
      </c>
      <c r="J1179" s="235">
        <v>225000</v>
      </c>
      <c r="K1179" s="192" t="s">
        <v>354</v>
      </c>
    </row>
    <row r="1180" spans="3:11" x14ac:dyDescent="0.25">
      <c r="C1180" s="192" t="s">
        <v>2613</v>
      </c>
      <c r="D1180" s="192" t="s">
        <v>2736</v>
      </c>
      <c r="E1180" s="192" t="s">
        <v>2744</v>
      </c>
      <c r="F1180" s="192" t="str">
        <f>VLOOKUP(Table10[[#This Row],[Nom du paiement]],[3]dddd!$B:$D,3,0)</f>
        <v>Non</v>
      </c>
      <c r="G1180" s="327" t="s">
        <v>2764</v>
      </c>
      <c r="I1180" s="192" t="s">
        <v>724</v>
      </c>
      <c r="J1180" s="235">
        <v>225000</v>
      </c>
      <c r="K1180" s="192" t="s">
        <v>354</v>
      </c>
    </row>
    <row r="1181" spans="3:11" x14ac:dyDescent="0.25">
      <c r="C1181" s="192" t="s">
        <v>2535</v>
      </c>
      <c r="D1181" s="192" t="s">
        <v>2736</v>
      </c>
      <c r="E1181" s="192" t="s">
        <v>2750</v>
      </c>
      <c r="F1181" s="192" t="str">
        <f>VLOOKUP(Table10[[#This Row],[Nom du paiement]],[3]dddd!$B:$D,3,0)</f>
        <v>Non</v>
      </c>
      <c r="G1181" s="327" t="s">
        <v>2764</v>
      </c>
      <c r="I1181" s="192" t="s">
        <v>724</v>
      </c>
      <c r="J1181" s="235">
        <v>225000</v>
      </c>
      <c r="K1181" s="192" t="s">
        <v>354</v>
      </c>
    </row>
    <row r="1182" spans="3:11" x14ac:dyDescent="0.25">
      <c r="C1182" s="192" t="s">
        <v>2470</v>
      </c>
      <c r="D1182" s="192" t="s">
        <v>2737</v>
      </c>
      <c r="E1182" s="192" t="s">
        <v>2704</v>
      </c>
      <c r="F1182" s="192" t="str">
        <f>VLOOKUP(Table10[[#This Row],[Nom du paiement]],[3]dddd!$B:$D,3,0)</f>
        <v>Oui</v>
      </c>
      <c r="G1182" s="327" t="s">
        <v>2764</v>
      </c>
      <c r="I1182" s="192" t="s">
        <v>724</v>
      </c>
      <c r="J1182" s="235">
        <v>224850</v>
      </c>
      <c r="K1182" s="192" t="s">
        <v>354</v>
      </c>
    </row>
    <row r="1183" spans="3:11" x14ac:dyDescent="0.25">
      <c r="C1183" s="192" t="s">
        <v>2366</v>
      </c>
      <c r="D1183" s="192" t="s">
        <v>2736</v>
      </c>
      <c r="E1183" s="192" t="s">
        <v>2724</v>
      </c>
      <c r="F1183" s="192" t="str">
        <f>VLOOKUP(Table10[[#This Row],[Nom du paiement]],[3]dddd!$B:$D,3,0)</f>
        <v>Non</v>
      </c>
      <c r="G1183" s="327" t="s">
        <v>2764</v>
      </c>
      <c r="I1183" s="192" t="s">
        <v>724</v>
      </c>
      <c r="J1183" s="235">
        <v>224346</v>
      </c>
      <c r="K1183" s="192" t="s">
        <v>354</v>
      </c>
    </row>
    <row r="1184" spans="3:11" x14ac:dyDescent="0.25">
      <c r="C1184" s="192" t="s">
        <v>2631</v>
      </c>
      <c r="D1184" s="192" t="s">
        <v>2736</v>
      </c>
      <c r="E1184" s="192" t="s">
        <v>2729</v>
      </c>
      <c r="F1184" s="192" t="str">
        <f>VLOOKUP(Table10[[#This Row],[Nom du paiement]],[3]dddd!$B:$D,3,0)</f>
        <v>Non</v>
      </c>
      <c r="G1184" s="327" t="s">
        <v>2764</v>
      </c>
      <c r="I1184" s="192" t="s">
        <v>724</v>
      </c>
      <c r="J1184" s="235">
        <v>222016</v>
      </c>
      <c r="K1184" s="192" t="s">
        <v>354</v>
      </c>
    </row>
    <row r="1185" spans="3:11" x14ac:dyDescent="0.25">
      <c r="C1185" s="192" t="s">
        <v>2450</v>
      </c>
      <c r="D1185" s="192" t="s">
        <v>2737</v>
      </c>
      <c r="E1185" s="192" t="s">
        <v>2704</v>
      </c>
      <c r="F1185" s="192" t="str">
        <f>VLOOKUP(Table10[[#This Row],[Nom du paiement]],[3]dddd!$B:$D,3,0)</f>
        <v>Oui</v>
      </c>
      <c r="G1185" s="327" t="s">
        <v>2764</v>
      </c>
      <c r="I1185" s="192" t="s">
        <v>724</v>
      </c>
      <c r="J1185" s="235">
        <v>220874</v>
      </c>
      <c r="K1185" s="192" t="s">
        <v>354</v>
      </c>
    </row>
    <row r="1186" spans="3:11" x14ac:dyDescent="0.25">
      <c r="C1186" s="192" t="s">
        <v>2608</v>
      </c>
      <c r="D1186" s="192" t="s">
        <v>2736</v>
      </c>
      <c r="E1186" s="192" t="s">
        <v>2750</v>
      </c>
      <c r="F1186" s="192" t="str">
        <f>VLOOKUP(Table10[[#This Row],[Nom du paiement]],[3]dddd!$B:$D,3,0)</f>
        <v>Non</v>
      </c>
      <c r="G1186" s="327" t="s">
        <v>2764</v>
      </c>
      <c r="I1186" s="192" t="s">
        <v>724</v>
      </c>
      <c r="J1186" s="235">
        <v>216954</v>
      </c>
      <c r="K1186" s="192" t="s">
        <v>354</v>
      </c>
    </row>
    <row r="1187" spans="3:11" x14ac:dyDescent="0.25">
      <c r="C1187" s="192" t="s">
        <v>2437</v>
      </c>
      <c r="D1187" s="192" t="s">
        <v>2736</v>
      </c>
      <c r="E1187" s="192" t="s">
        <v>2730</v>
      </c>
      <c r="F1187" s="192" t="str">
        <f>VLOOKUP(Table10[[#This Row],[Nom du paiement]],[3]dddd!$B:$D,3,0)</f>
        <v>Non</v>
      </c>
      <c r="G1187" s="327" t="s">
        <v>2764</v>
      </c>
      <c r="I1187" s="192" t="s">
        <v>724</v>
      </c>
      <c r="J1187" s="235">
        <v>216000</v>
      </c>
      <c r="K1187" s="192" t="s">
        <v>354</v>
      </c>
    </row>
    <row r="1188" spans="3:11" x14ac:dyDescent="0.25">
      <c r="C1188" s="192" t="s">
        <v>2648</v>
      </c>
      <c r="D1188" s="192" t="s">
        <v>2736</v>
      </c>
      <c r="E1188" s="192" t="s">
        <v>2758</v>
      </c>
      <c r="F1188" s="192" t="str">
        <f>VLOOKUP(Table10[[#This Row],[Nom du paiement]],[3]dddd!$B:$D,3,0)</f>
        <v>Oui</v>
      </c>
      <c r="G1188" s="327" t="s">
        <v>2764</v>
      </c>
      <c r="I1188" s="192" t="s">
        <v>724</v>
      </c>
      <c r="J1188" s="235">
        <v>210000</v>
      </c>
      <c r="K1188" s="192" t="s">
        <v>354</v>
      </c>
    </row>
    <row r="1189" spans="3:11" x14ac:dyDescent="0.25">
      <c r="C1189" s="192" t="s">
        <v>2616</v>
      </c>
      <c r="D1189" s="192" t="s">
        <v>2736</v>
      </c>
      <c r="E1189" s="192" t="s">
        <v>2724</v>
      </c>
      <c r="F1189" s="192" t="str">
        <f>VLOOKUP(Table10[[#This Row],[Nom du paiement]],[3]dddd!$B:$D,3,0)</f>
        <v>Non</v>
      </c>
      <c r="G1189" s="327" t="s">
        <v>2764</v>
      </c>
      <c r="I1189" s="192" t="s">
        <v>724</v>
      </c>
      <c r="J1189" s="235">
        <v>207060</v>
      </c>
      <c r="K1189" s="192" t="s">
        <v>354</v>
      </c>
    </row>
    <row r="1190" spans="3:11" x14ac:dyDescent="0.25">
      <c r="C1190" s="192" t="s">
        <v>2436</v>
      </c>
      <c r="D1190" s="192" t="s">
        <v>2736</v>
      </c>
      <c r="E1190" s="192" t="s">
        <v>2728</v>
      </c>
      <c r="F1190" s="192" t="str">
        <f>VLOOKUP(Table10[[#This Row],[Nom du paiement]],[3]dddd!$B:$D,3,0)</f>
        <v>Non</v>
      </c>
      <c r="G1190" s="327" t="s">
        <v>2764</v>
      </c>
      <c r="I1190" s="192" t="s">
        <v>724</v>
      </c>
      <c r="J1190" s="235">
        <v>207000</v>
      </c>
      <c r="K1190" s="192" t="s">
        <v>354</v>
      </c>
    </row>
    <row r="1191" spans="3:11" x14ac:dyDescent="0.25">
      <c r="C1191" s="192" t="s">
        <v>2462</v>
      </c>
      <c r="D1191" s="192" t="s">
        <v>2737</v>
      </c>
      <c r="E1191" s="192" t="s">
        <v>2748</v>
      </c>
      <c r="F1191" s="192" t="str">
        <f>VLOOKUP(Table10[[#This Row],[Nom du paiement]],[3]dddd!$B:$D,3,0)</f>
        <v>Oui</v>
      </c>
      <c r="G1191" s="327" t="s">
        <v>2764</v>
      </c>
      <c r="I1191" s="192" t="s">
        <v>724</v>
      </c>
      <c r="J1191" s="235">
        <v>203882</v>
      </c>
      <c r="K1191" s="192" t="s">
        <v>354</v>
      </c>
    </row>
    <row r="1192" spans="3:11" x14ac:dyDescent="0.25">
      <c r="C1192" s="192" t="s">
        <v>2373</v>
      </c>
      <c r="D1192" s="192" t="s">
        <v>2736</v>
      </c>
      <c r="E1192" s="192" t="s">
        <v>2744</v>
      </c>
      <c r="F1192" s="192" t="str">
        <f>VLOOKUP(Table10[[#This Row],[Nom du paiement]],[3]dddd!$B:$D,3,0)</f>
        <v>Non</v>
      </c>
      <c r="G1192" s="327" t="s">
        <v>2764</v>
      </c>
      <c r="I1192" s="192" t="s">
        <v>724</v>
      </c>
      <c r="J1192" s="235">
        <v>202813</v>
      </c>
      <c r="K1192" s="192" t="s">
        <v>354</v>
      </c>
    </row>
    <row r="1193" spans="3:11" x14ac:dyDescent="0.25">
      <c r="C1193" s="192" t="s">
        <v>2440</v>
      </c>
      <c r="D1193" s="192" t="s">
        <v>2736</v>
      </c>
      <c r="E1193" s="192" t="s">
        <v>2697</v>
      </c>
      <c r="F1193" s="192" t="str">
        <f>VLOOKUP(Table10[[#This Row],[Nom du paiement]],[3]dddd!$B:$D,3,0)</f>
        <v>Non</v>
      </c>
      <c r="G1193" s="327" t="s">
        <v>2764</v>
      </c>
      <c r="I1193" s="192" t="s">
        <v>724</v>
      </c>
      <c r="J1193" s="235">
        <v>202777</v>
      </c>
      <c r="K1193" s="192" t="s">
        <v>354</v>
      </c>
    </row>
    <row r="1194" spans="3:11" x14ac:dyDescent="0.25">
      <c r="C1194" s="192" t="s">
        <v>2621</v>
      </c>
      <c r="D1194" s="192" t="s">
        <v>2736</v>
      </c>
      <c r="E1194" s="192" t="s">
        <v>2745</v>
      </c>
      <c r="F1194" s="192" t="str">
        <f>VLOOKUP(Table10[[#This Row],[Nom du paiement]],[3]dddd!$B:$D,3,0)</f>
        <v>Non</v>
      </c>
      <c r="G1194" s="327" t="s">
        <v>2764</v>
      </c>
      <c r="I1194" s="192" t="s">
        <v>724</v>
      </c>
      <c r="J1194" s="235">
        <v>202437</v>
      </c>
      <c r="K1194" s="192" t="s">
        <v>354</v>
      </c>
    </row>
    <row r="1195" spans="3:11" x14ac:dyDescent="0.25">
      <c r="C1195" s="192" t="s">
        <v>2493</v>
      </c>
      <c r="D1195" s="192" t="s">
        <v>2736</v>
      </c>
      <c r="E1195" s="192" t="s">
        <v>2744</v>
      </c>
      <c r="F1195" s="192" t="str">
        <f>VLOOKUP(Table10[[#This Row],[Nom du paiement]],[3]dddd!$B:$D,3,0)</f>
        <v>Non</v>
      </c>
      <c r="G1195" s="327" t="s">
        <v>2764</v>
      </c>
      <c r="I1195" s="192" t="s">
        <v>724</v>
      </c>
      <c r="J1195" s="235">
        <v>201155</v>
      </c>
      <c r="K1195" s="192" t="s">
        <v>354</v>
      </c>
    </row>
    <row r="1196" spans="3:11" x14ac:dyDescent="0.25">
      <c r="C1196" s="192" t="s">
        <v>2491</v>
      </c>
      <c r="D1196" s="192" t="s">
        <v>2736</v>
      </c>
      <c r="E1196" s="192" t="s">
        <v>2744</v>
      </c>
      <c r="F1196" s="192" t="str">
        <f>VLOOKUP(Table10[[#This Row],[Nom du paiement]],[3]dddd!$B:$D,3,0)</f>
        <v>Non</v>
      </c>
      <c r="G1196" s="327" t="s">
        <v>2764</v>
      </c>
      <c r="I1196" s="192" t="s">
        <v>724</v>
      </c>
      <c r="J1196" s="235">
        <v>200000</v>
      </c>
      <c r="K1196" s="192" t="s">
        <v>354</v>
      </c>
    </row>
    <row r="1197" spans="3:11" x14ac:dyDescent="0.25">
      <c r="C1197" s="192" t="s">
        <v>2356</v>
      </c>
      <c r="D1197" s="192" t="s">
        <v>2736</v>
      </c>
      <c r="E1197" s="192" t="s">
        <v>2760</v>
      </c>
      <c r="F1197" s="192" t="str">
        <f>VLOOKUP(Table10[[#This Row],[Nom du paiement]],[3]dddd!$B:$D,3,0)</f>
        <v>Non</v>
      </c>
      <c r="G1197" s="327" t="s">
        <v>2764</v>
      </c>
      <c r="I1197" s="192" t="s">
        <v>724</v>
      </c>
      <c r="J1197" s="235">
        <v>200000</v>
      </c>
      <c r="K1197" s="192" t="s">
        <v>354</v>
      </c>
    </row>
    <row r="1198" spans="3:11" x14ac:dyDescent="0.25">
      <c r="C1198" s="192" t="s">
        <v>2419</v>
      </c>
      <c r="D1198" s="192" t="s">
        <v>2737</v>
      </c>
      <c r="E1198" s="192" t="s">
        <v>2704</v>
      </c>
      <c r="F1198" s="192" t="str">
        <f>VLOOKUP(Table10[[#This Row],[Nom du paiement]],[3]dddd!$B:$D,3,0)</f>
        <v>Oui</v>
      </c>
      <c r="G1198" s="327" t="s">
        <v>2764</v>
      </c>
      <c r="I1198" s="192" t="s">
        <v>724</v>
      </c>
      <c r="J1198" s="235">
        <v>200000</v>
      </c>
      <c r="K1198" s="192" t="s">
        <v>354</v>
      </c>
    </row>
    <row r="1199" spans="3:11" x14ac:dyDescent="0.25">
      <c r="C1199" s="192" t="s">
        <v>2561</v>
      </c>
      <c r="D1199" s="192" t="s">
        <v>2737</v>
      </c>
      <c r="E1199" s="192" t="s">
        <v>2746</v>
      </c>
      <c r="F1199" s="192" t="str">
        <f>VLOOKUP(Table10[[#This Row],[Nom du paiement]],[3]dddd!$B:$D,3,0)</f>
        <v>Oui</v>
      </c>
      <c r="G1199" s="327" t="s">
        <v>2764</v>
      </c>
      <c r="I1199" s="192" t="s">
        <v>724</v>
      </c>
      <c r="J1199" s="235">
        <v>200000</v>
      </c>
      <c r="K1199" s="192" t="s">
        <v>354</v>
      </c>
    </row>
    <row r="1200" spans="3:11" x14ac:dyDescent="0.25">
      <c r="C1200" s="192" t="s">
        <v>2341</v>
      </c>
      <c r="D1200" s="192" t="s">
        <v>2742</v>
      </c>
      <c r="E1200" s="192" t="s">
        <v>2718</v>
      </c>
      <c r="F1200" s="192" t="str">
        <f>VLOOKUP(Table10[[#This Row],[Nom du paiement]],[3]dddd!$B:$D,3,0)</f>
        <v>Oui</v>
      </c>
      <c r="G1200" s="327" t="s">
        <v>2763</v>
      </c>
      <c r="H1200" s="335" t="s">
        <v>2774</v>
      </c>
      <c r="I1200" s="192" t="s">
        <v>724</v>
      </c>
      <c r="J1200" s="235">
        <v>199420</v>
      </c>
      <c r="K1200" s="192" t="s">
        <v>354</v>
      </c>
    </row>
    <row r="1201" spans="3:11" x14ac:dyDescent="0.25">
      <c r="C1201" s="192" t="s">
        <v>2518</v>
      </c>
      <c r="D1201" s="192" t="s">
        <v>2736</v>
      </c>
      <c r="E1201" s="192" t="s">
        <v>2759</v>
      </c>
      <c r="F1201" s="192" t="str">
        <f>VLOOKUP(Table10[[#This Row],[Nom du paiement]],[3]dddd!$B:$D,3,0)</f>
        <v>Non</v>
      </c>
      <c r="G1201" s="327" t="s">
        <v>2764</v>
      </c>
      <c r="I1201" s="192" t="s">
        <v>724</v>
      </c>
      <c r="J1201" s="235">
        <v>199407</v>
      </c>
      <c r="K1201" s="192" t="s">
        <v>354</v>
      </c>
    </row>
    <row r="1202" spans="3:11" x14ac:dyDescent="0.25">
      <c r="C1202" s="192" t="s">
        <v>2397</v>
      </c>
      <c r="D1202" s="192" t="s">
        <v>2736</v>
      </c>
      <c r="E1202" s="192" t="s">
        <v>2730</v>
      </c>
      <c r="F1202" s="192" t="str">
        <f>VLOOKUP(Table10[[#This Row],[Nom du paiement]],[3]dddd!$B:$D,3,0)</f>
        <v>Non</v>
      </c>
      <c r="G1202" s="327" t="s">
        <v>2764</v>
      </c>
      <c r="I1202" s="192" t="s">
        <v>724</v>
      </c>
      <c r="J1202" s="235">
        <v>198000</v>
      </c>
      <c r="K1202" s="192" t="s">
        <v>354</v>
      </c>
    </row>
    <row r="1203" spans="3:11" x14ac:dyDescent="0.25">
      <c r="C1203" s="192" t="s">
        <v>2631</v>
      </c>
      <c r="D1203" s="192" t="s">
        <v>2736</v>
      </c>
      <c r="E1203" s="192" t="s">
        <v>2745</v>
      </c>
      <c r="F1203" s="192" t="str">
        <f>VLOOKUP(Table10[[#This Row],[Nom du paiement]],[3]dddd!$B:$D,3,0)</f>
        <v>Non</v>
      </c>
      <c r="G1203" s="327" t="s">
        <v>2764</v>
      </c>
      <c r="I1203" s="192" t="s">
        <v>724</v>
      </c>
      <c r="J1203" s="235">
        <v>197291</v>
      </c>
      <c r="K1203" s="192" t="s">
        <v>354</v>
      </c>
    </row>
    <row r="1204" spans="3:11" x14ac:dyDescent="0.25">
      <c r="C1204" s="192" t="s">
        <v>2547</v>
      </c>
      <c r="D1204" s="192" t="s">
        <v>2736</v>
      </c>
      <c r="E1204" s="192" t="s">
        <v>2750</v>
      </c>
      <c r="F1204" s="192" t="str">
        <f>VLOOKUP(Table10[[#This Row],[Nom du paiement]],[3]dddd!$B:$D,3,0)</f>
        <v>Non</v>
      </c>
      <c r="G1204" s="327" t="s">
        <v>2764</v>
      </c>
      <c r="I1204" s="192" t="s">
        <v>724</v>
      </c>
      <c r="J1204" s="235">
        <v>196522</v>
      </c>
      <c r="K1204" s="192" t="s">
        <v>354</v>
      </c>
    </row>
    <row r="1205" spans="3:11" x14ac:dyDescent="0.25">
      <c r="C1205" s="192" t="s">
        <v>2449</v>
      </c>
      <c r="D1205" s="192" t="s">
        <v>2737</v>
      </c>
      <c r="E1205" s="192" t="s">
        <v>2704</v>
      </c>
      <c r="F1205" s="192" t="str">
        <f>VLOOKUP(Table10[[#This Row],[Nom du paiement]],[3]dddd!$B:$D,3,0)</f>
        <v>Oui</v>
      </c>
      <c r="G1205" s="327" t="s">
        <v>2764</v>
      </c>
      <c r="I1205" s="192" t="s">
        <v>724</v>
      </c>
      <c r="J1205" s="235">
        <v>196029</v>
      </c>
      <c r="K1205" s="192" t="s">
        <v>354</v>
      </c>
    </row>
    <row r="1206" spans="3:11" x14ac:dyDescent="0.25">
      <c r="C1206" s="192" t="s">
        <v>2531</v>
      </c>
      <c r="D1206" s="192" t="s">
        <v>2737</v>
      </c>
      <c r="E1206" s="192" t="s">
        <v>2748</v>
      </c>
      <c r="F1206" s="192" t="str">
        <f>VLOOKUP(Table10[[#This Row],[Nom du paiement]],[3]dddd!$B:$D,3,0)</f>
        <v>Oui</v>
      </c>
      <c r="G1206" s="327" t="s">
        <v>2764</v>
      </c>
      <c r="I1206" s="192" t="s">
        <v>724</v>
      </c>
      <c r="J1206" s="235">
        <v>194600</v>
      </c>
      <c r="K1206" s="192" t="s">
        <v>354</v>
      </c>
    </row>
    <row r="1207" spans="3:11" x14ac:dyDescent="0.25">
      <c r="C1207" s="192" t="s">
        <v>2615</v>
      </c>
      <c r="D1207" s="192" t="s">
        <v>2736</v>
      </c>
      <c r="E1207" s="192" t="s">
        <v>2701</v>
      </c>
      <c r="F1207" s="192" t="str">
        <f>VLOOKUP(Table10[[#This Row],[Nom du paiement]],[3]dddd!$B:$D,3,0)</f>
        <v>Non</v>
      </c>
      <c r="G1207" s="327" t="s">
        <v>2764</v>
      </c>
      <c r="I1207" s="192" t="s">
        <v>724</v>
      </c>
      <c r="J1207" s="235">
        <v>193600</v>
      </c>
      <c r="K1207" s="192" t="s">
        <v>354</v>
      </c>
    </row>
    <row r="1208" spans="3:11" x14ac:dyDescent="0.25">
      <c r="C1208" s="192" t="s">
        <v>2401</v>
      </c>
      <c r="D1208" s="192" t="s">
        <v>2736</v>
      </c>
      <c r="E1208" s="192" t="s">
        <v>2730</v>
      </c>
      <c r="F1208" s="192" t="str">
        <f>VLOOKUP(Table10[[#This Row],[Nom du paiement]],[3]dddd!$B:$D,3,0)</f>
        <v>Non</v>
      </c>
      <c r="G1208" s="327" t="s">
        <v>2764</v>
      </c>
      <c r="I1208" s="192" t="s">
        <v>724</v>
      </c>
      <c r="J1208" s="235">
        <v>193050</v>
      </c>
      <c r="K1208" s="192" t="s">
        <v>354</v>
      </c>
    </row>
    <row r="1209" spans="3:11" x14ac:dyDescent="0.25">
      <c r="C1209" s="192" t="s">
        <v>2477</v>
      </c>
      <c r="D1209" s="192" t="s">
        <v>2737</v>
      </c>
      <c r="E1209" s="192" t="s">
        <v>2704</v>
      </c>
      <c r="F1209" s="192" t="str">
        <f>VLOOKUP(Table10[[#This Row],[Nom du paiement]],[3]dddd!$B:$D,3,0)</f>
        <v>Oui</v>
      </c>
      <c r="G1209" s="327" t="s">
        <v>2764</v>
      </c>
      <c r="I1209" s="192" t="s">
        <v>724</v>
      </c>
      <c r="J1209" s="235">
        <v>190685</v>
      </c>
      <c r="K1209" s="192" t="s">
        <v>354</v>
      </c>
    </row>
    <row r="1210" spans="3:11" x14ac:dyDescent="0.25">
      <c r="C1210" s="192" t="s">
        <v>2631</v>
      </c>
      <c r="D1210" s="192" t="s">
        <v>2736</v>
      </c>
      <c r="E1210" s="192" t="s">
        <v>2752</v>
      </c>
      <c r="F1210" s="192" t="str">
        <f>VLOOKUP(Table10[[#This Row],[Nom du paiement]],[3]dddd!$B:$D,3,0)</f>
        <v>Non</v>
      </c>
      <c r="G1210" s="327" t="s">
        <v>2764</v>
      </c>
      <c r="I1210" s="192" t="s">
        <v>724</v>
      </c>
      <c r="J1210" s="235">
        <v>189062</v>
      </c>
      <c r="K1210" s="192" t="s">
        <v>354</v>
      </c>
    </row>
    <row r="1211" spans="3:11" x14ac:dyDescent="0.25">
      <c r="C1211" s="192" t="s">
        <v>2487</v>
      </c>
      <c r="D1211" s="192" t="s">
        <v>2737</v>
      </c>
      <c r="E1211" s="192" t="s">
        <v>2704</v>
      </c>
      <c r="F1211" s="192" t="str">
        <f>VLOOKUP(Table10[[#This Row],[Nom du paiement]],[3]dddd!$B:$D,3,0)</f>
        <v>Oui</v>
      </c>
      <c r="G1211" s="327" t="s">
        <v>2764</v>
      </c>
      <c r="I1211" s="192" t="s">
        <v>724</v>
      </c>
      <c r="J1211" s="235">
        <v>186560</v>
      </c>
      <c r="K1211" s="192" t="s">
        <v>354</v>
      </c>
    </row>
    <row r="1212" spans="3:11" x14ac:dyDescent="0.25">
      <c r="C1212" s="192" t="s">
        <v>2536</v>
      </c>
      <c r="D1212" s="192" t="s">
        <v>2736</v>
      </c>
      <c r="E1212" s="192" t="s">
        <v>2701</v>
      </c>
      <c r="F1212" s="192" t="str">
        <f>VLOOKUP(Table10[[#This Row],[Nom du paiement]],[3]dddd!$B:$D,3,0)</f>
        <v>Non</v>
      </c>
      <c r="G1212" s="327" t="s">
        <v>2764</v>
      </c>
      <c r="I1212" s="192" t="s">
        <v>724</v>
      </c>
      <c r="J1212" s="235">
        <v>184000</v>
      </c>
      <c r="K1212" s="192" t="s">
        <v>354</v>
      </c>
    </row>
    <row r="1213" spans="3:11" x14ac:dyDescent="0.25">
      <c r="C1213" s="192" t="s">
        <v>2543</v>
      </c>
      <c r="D1213" s="192" t="s">
        <v>2737</v>
      </c>
      <c r="E1213" s="192" t="s">
        <v>2704</v>
      </c>
      <c r="F1213" s="192" t="str">
        <f>VLOOKUP(Table10[[#This Row],[Nom du paiement]],[3]dddd!$B:$D,3,0)</f>
        <v>Oui</v>
      </c>
      <c r="G1213" s="327" t="s">
        <v>2764</v>
      </c>
      <c r="I1213" s="192" t="s">
        <v>724</v>
      </c>
      <c r="J1213" s="235">
        <v>183269</v>
      </c>
      <c r="K1213" s="192" t="s">
        <v>354</v>
      </c>
    </row>
    <row r="1214" spans="3:11" x14ac:dyDescent="0.25">
      <c r="C1214" s="192" t="s">
        <v>2633</v>
      </c>
      <c r="D1214" s="192" t="s">
        <v>2736</v>
      </c>
      <c r="E1214" s="192" t="s">
        <v>2725</v>
      </c>
      <c r="F1214" s="192" t="str">
        <f>VLOOKUP(Table10[[#This Row],[Nom du paiement]],[3]dddd!$B:$D,3,0)</f>
        <v>Non</v>
      </c>
      <c r="G1214" s="327" t="s">
        <v>2764</v>
      </c>
      <c r="I1214" s="192" t="s">
        <v>724</v>
      </c>
      <c r="J1214" s="235">
        <v>182815</v>
      </c>
      <c r="K1214" s="192" t="s">
        <v>354</v>
      </c>
    </row>
    <row r="1215" spans="3:11" x14ac:dyDescent="0.25">
      <c r="C1215" s="192" t="s">
        <v>2559</v>
      </c>
      <c r="D1215" s="192" t="s">
        <v>2736</v>
      </c>
      <c r="E1215" s="192" t="s">
        <v>2724</v>
      </c>
      <c r="F1215" s="192" t="str">
        <f>VLOOKUP(Table10[[#This Row],[Nom du paiement]],[3]dddd!$B:$D,3,0)</f>
        <v>Non</v>
      </c>
      <c r="G1215" s="327" t="s">
        <v>2764</v>
      </c>
      <c r="I1215" s="192" t="s">
        <v>724</v>
      </c>
      <c r="J1215" s="235">
        <v>180434</v>
      </c>
      <c r="K1215" s="192" t="s">
        <v>354</v>
      </c>
    </row>
    <row r="1216" spans="3:11" ht="15.75" x14ac:dyDescent="0.3">
      <c r="C1216" s="192" t="s">
        <v>2342</v>
      </c>
      <c r="D1216" s="192" t="s">
        <v>2736</v>
      </c>
      <c r="E1216" s="192" t="s">
        <v>2758</v>
      </c>
      <c r="F1216" s="192" t="str">
        <f>VLOOKUP(Table10[[#This Row],[Nom du paiement]],[3]dddd!$B:$D,3,0)</f>
        <v>Oui</v>
      </c>
      <c r="G1216" s="327" t="s">
        <v>2763</v>
      </c>
      <c r="H1216" s="336" t="s">
        <v>2775</v>
      </c>
      <c r="I1216" s="192" t="s">
        <v>724</v>
      </c>
      <c r="J1216" s="235">
        <v>180000</v>
      </c>
      <c r="K1216" s="192" t="s">
        <v>354</v>
      </c>
    </row>
    <row r="1217" spans="3:11" x14ac:dyDescent="0.25">
      <c r="C1217" s="192" t="s">
        <v>2610</v>
      </c>
      <c r="D1217" s="192" t="s">
        <v>2736</v>
      </c>
      <c r="E1217" s="192" t="s">
        <v>2753</v>
      </c>
      <c r="F1217" s="192" t="str">
        <f>VLOOKUP(Table10[[#This Row],[Nom du paiement]],[3]dddd!$B:$D,3,0)</f>
        <v>Non</v>
      </c>
      <c r="G1217" s="327" t="s">
        <v>2764</v>
      </c>
      <c r="I1217" s="192" t="s">
        <v>724</v>
      </c>
      <c r="J1217" s="235">
        <v>180000</v>
      </c>
      <c r="K1217" s="192" t="s">
        <v>354</v>
      </c>
    </row>
    <row r="1218" spans="3:11" x14ac:dyDescent="0.25">
      <c r="C1218" s="192" t="s">
        <v>2541</v>
      </c>
      <c r="D1218" s="192" t="s">
        <v>2736</v>
      </c>
      <c r="E1218" s="192" t="s">
        <v>2756</v>
      </c>
      <c r="F1218" s="326" t="s">
        <v>70</v>
      </c>
      <c r="G1218" s="327" t="s">
        <v>2764</v>
      </c>
      <c r="I1218" s="192" t="s">
        <v>724</v>
      </c>
      <c r="J1218" s="235">
        <v>180000</v>
      </c>
      <c r="K1218" s="192" t="s">
        <v>354</v>
      </c>
    </row>
    <row r="1219" spans="3:11" x14ac:dyDescent="0.25">
      <c r="C1219" s="192" t="s">
        <v>2481</v>
      </c>
      <c r="D1219" s="192" t="s">
        <v>2737</v>
      </c>
      <c r="E1219" s="192" t="s">
        <v>2704</v>
      </c>
      <c r="F1219" s="192" t="str">
        <f>VLOOKUP(Table10[[#This Row],[Nom du paiement]],[3]dddd!$B:$D,3,0)</f>
        <v>Oui</v>
      </c>
      <c r="G1219" s="327" t="s">
        <v>2764</v>
      </c>
      <c r="I1219" s="192" t="s">
        <v>724</v>
      </c>
      <c r="J1219" s="235">
        <v>178978</v>
      </c>
      <c r="K1219" s="192" t="s">
        <v>354</v>
      </c>
    </row>
    <row r="1220" spans="3:11" x14ac:dyDescent="0.25">
      <c r="C1220" s="192" t="s">
        <v>2552</v>
      </c>
      <c r="D1220" s="192" t="s">
        <v>2737</v>
      </c>
      <c r="E1220" s="192" t="s">
        <v>2704</v>
      </c>
      <c r="F1220" s="192" t="str">
        <f>VLOOKUP(Table10[[#This Row],[Nom du paiement]],[3]dddd!$B:$D,3,0)</f>
        <v>Oui</v>
      </c>
      <c r="G1220" s="327" t="s">
        <v>2764</v>
      </c>
      <c r="I1220" s="192" t="s">
        <v>724</v>
      </c>
      <c r="J1220" s="235">
        <v>178040</v>
      </c>
      <c r="K1220" s="192" t="s">
        <v>354</v>
      </c>
    </row>
    <row r="1221" spans="3:11" x14ac:dyDescent="0.25">
      <c r="C1221" s="192" t="s">
        <v>2493</v>
      </c>
      <c r="D1221" s="192" t="s">
        <v>2736</v>
      </c>
      <c r="E1221" s="192" t="s">
        <v>2730</v>
      </c>
      <c r="F1221" s="192" t="str">
        <f>VLOOKUP(Table10[[#This Row],[Nom du paiement]],[3]dddd!$B:$D,3,0)</f>
        <v>Non</v>
      </c>
      <c r="G1221" s="327" t="s">
        <v>2764</v>
      </c>
      <c r="I1221" s="192" t="s">
        <v>724</v>
      </c>
      <c r="J1221" s="235">
        <v>174500</v>
      </c>
      <c r="K1221" s="192" t="s">
        <v>354</v>
      </c>
    </row>
    <row r="1222" spans="3:11" x14ac:dyDescent="0.25">
      <c r="C1222" s="192" t="s">
        <v>2371</v>
      </c>
      <c r="D1222" s="192" t="s">
        <v>2736</v>
      </c>
      <c r="E1222" s="192" t="s">
        <v>2701</v>
      </c>
      <c r="F1222" s="192" t="str">
        <f>VLOOKUP(Table10[[#This Row],[Nom du paiement]],[3]dddd!$B:$D,3,0)</f>
        <v>Non</v>
      </c>
      <c r="G1222" s="327" t="s">
        <v>2764</v>
      </c>
      <c r="I1222" s="192" t="s">
        <v>724</v>
      </c>
      <c r="J1222" s="235">
        <v>174000</v>
      </c>
      <c r="K1222" s="192" t="s">
        <v>354</v>
      </c>
    </row>
    <row r="1223" spans="3:11" x14ac:dyDescent="0.25">
      <c r="C1223" s="192" t="s">
        <v>2633</v>
      </c>
      <c r="D1223" s="192" t="s">
        <v>2736</v>
      </c>
      <c r="E1223" s="192" t="s">
        <v>2729</v>
      </c>
      <c r="F1223" s="192" t="str">
        <f>VLOOKUP(Table10[[#This Row],[Nom du paiement]],[3]dddd!$B:$D,3,0)</f>
        <v>Non</v>
      </c>
      <c r="G1223" s="327" t="s">
        <v>2764</v>
      </c>
      <c r="I1223" s="192" t="s">
        <v>724</v>
      </c>
      <c r="J1223" s="235">
        <v>173543</v>
      </c>
      <c r="K1223" s="192" t="s">
        <v>354</v>
      </c>
    </row>
    <row r="1224" spans="3:11" x14ac:dyDescent="0.25">
      <c r="C1224" s="192" t="s">
        <v>2449</v>
      </c>
      <c r="D1224" s="192" t="s">
        <v>2736</v>
      </c>
      <c r="E1224" s="192" t="s">
        <v>2728</v>
      </c>
      <c r="F1224" s="192" t="str">
        <f>VLOOKUP(Table10[[#This Row],[Nom du paiement]],[3]dddd!$B:$D,3,0)</f>
        <v>Non</v>
      </c>
      <c r="G1224" s="327" t="s">
        <v>2764</v>
      </c>
      <c r="I1224" s="192" t="s">
        <v>724</v>
      </c>
      <c r="J1224" s="235">
        <v>172500</v>
      </c>
      <c r="K1224" s="192" t="s">
        <v>354</v>
      </c>
    </row>
    <row r="1225" spans="3:11" x14ac:dyDescent="0.25">
      <c r="C1225" s="192" t="s">
        <v>2431</v>
      </c>
      <c r="D1225" s="192" t="s">
        <v>2737</v>
      </c>
      <c r="E1225" s="192" t="s">
        <v>2748</v>
      </c>
      <c r="F1225" s="192" t="str">
        <f>VLOOKUP(Table10[[#This Row],[Nom du paiement]],[3]dddd!$B:$D,3,0)</f>
        <v>Oui</v>
      </c>
      <c r="G1225" s="327" t="s">
        <v>2764</v>
      </c>
      <c r="I1225" s="192" t="s">
        <v>724</v>
      </c>
      <c r="J1225" s="235">
        <v>171925</v>
      </c>
      <c r="K1225" s="192" t="s">
        <v>354</v>
      </c>
    </row>
    <row r="1226" spans="3:11" x14ac:dyDescent="0.25">
      <c r="C1226" s="192" t="s">
        <v>2528</v>
      </c>
      <c r="D1226" s="192" t="s">
        <v>2736</v>
      </c>
      <c r="E1226" s="192" t="s">
        <v>2727</v>
      </c>
      <c r="F1226" s="192" t="str">
        <f>VLOOKUP(Table10[[#This Row],[Nom du paiement]],[3]dddd!$B:$D,3,0)</f>
        <v>Non</v>
      </c>
      <c r="G1226" s="327" t="s">
        <v>2764</v>
      </c>
      <c r="I1226" s="192" t="s">
        <v>724</v>
      </c>
      <c r="J1226" s="235">
        <v>170591</v>
      </c>
      <c r="K1226" s="192" t="s">
        <v>354</v>
      </c>
    </row>
    <row r="1227" spans="3:11" x14ac:dyDescent="0.25">
      <c r="C1227" s="192" t="s">
        <v>2509</v>
      </c>
      <c r="D1227" s="192" t="s">
        <v>2736</v>
      </c>
      <c r="E1227" s="192" t="s">
        <v>2756</v>
      </c>
      <c r="F1227" s="326" t="s">
        <v>70</v>
      </c>
      <c r="G1227" s="327" t="s">
        <v>2764</v>
      </c>
      <c r="I1227" s="192" t="s">
        <v>724</v>
      </c>
      <c r="J1227" s="235">
        <v>168000</v>
      </c>
      <c r="K1227" s="192" t="s">
        <v>354</v>
      </c>
    </row>
    <row r="1228" spans="3:11" x14ac:dyDescent="0.25">
      <c r="C1228" s="192" t="s">
        <v>2621</v>
      </c>
      <c r="D1228" s="192" t="s">
        <v>2736</v>
      </c>
      <c r="E1228" s="192" t="s">
        <v>2701</v>
      </c>
      <c r="F1228" s="192" t="str">
        <f>VLOOKUP(Table10[[#This Row],[Nom du paiement]],[3]dddd!$B:$D,3,0)</f>
        <v>Non</v>
      </c>
      <c r="G1228" s="327" t="s">
        <v>2764</v>
      </c>
      <c r="I1228" s="192" t="s">
        <v>724</v>
      </c>
      <c r="J1228" s="235">
        <v>165550</v>
      </c>
      <c r="K1228" s="192" t="s">
        <v>354</v>
      </c>
    </row>
    <row r="1229" spans="3:11" x14ac:dyDescent="0.25">
      <c r="C1229" s="192" t="s">
        <v>2491</v>
      </c>
      <c r="D1229" s="192" t="s">
        <v>2737</v>
      </c>
      <c r="E1229" s="192" t="s">
        <v>2704</v>
      </c>
      <c r="F1229" s="192" t="str">
        <f>VLOOKUP(Table10[[#This Row],[Nom du paiement]],[3]dddd!$B:$D,3,0)</f>
        <v>Oui</v>
      </c>
      <c r="G1229" s="327" t="s">
        <v>2764</v>
      </c>
      <c r="I1229" s="192" t="s">
        <v>724</v>
      </c>
      <c r="J1229" s="235">
        <v>164653</v>
      </c>
      <c r="K1229" s="192" t="s">
        <v>354</v>
      </c>
    </row>
    <row r="1230" spans="3:11" x14ac:dyDescent="0.25">
      <c r="C1230" s="192" t="s">
        <v>2381</v>
      </c>
      <c r="D1230" s="192" t="s">
        <v>2737</v>
      </c>
      <c r="E1230" s="192" t="s">
        <v>2748</v>
      </c>
      <c r="F1230" s="192" t="str">
        <f>VLOOKUP(Table10[[#This Row],[Nom du paiement]],[3]dddd!$B:$D,3,0)</f>
        <v>Oui</v>
      </c>
      <c r="G1230" s="327" t="s">
        <v>2764</v>
      </c>
      <c r="I1230" s="192" t="s">
        <v>724</v>
      </c>
      <c r="J1230" s="235">
        <v>161385</v>
      </c>
      <c r="K1230" s="192" t="s">
        <v>354</v>
      </c>
    </row>
    <row r="1231" spans="3:11" x14ac:dyDescent="0.25">
      <c r="C1231" s="192" t="s">
        <v>2397</v>
      </c>
      <c r="D1231" s="192" t="s">
        <v>2736</v>
      </c>
      <c r="E1231" s="192" t="s">
        <v>2728</v>
      </c>
      <c r="F1231" s="192" t="str">
        <f>VLOOKUP(Table10[[#This Row],[Nom du paiement]],[3]dddd!$B:$D,3,0)</f>
        <v>Non</v>
      </c>
      <c r="G1231" s="327" t="s">
        <v>2764</v>
      </c>
      <c r="I1231" s="192" t="s">
        <v>724</v>
      </c>
      <c r="J1231" s="235">
        <v>160000</v>
      </c>
      <c r="K1231" s="192" t="s">
        <v>354</v>
      </c>
    </row>
    <row r="1232" spans="3:11" x14ac:dyDescent="0.25">
      <c r="C1232" s="192" t="s">
        <v>2371</v>
      </c>
      <c r="D1232" s="192" t="s">
        <v>2736</v>
      </c>
      <c r="E1232" s="192" t="s">
        <v>2724</v>
      </c>
      <c r="F1232" s="192" t="str">
        <f>VLOOKUP(Table10[[#This Row],[Nom du paiement]],[3]dddd!$B:$D,3,0)</f>
        <v>Non</v>
      </c>
      <c r="G1232" s="327" t="s">
        <v>2764</v>
      </c>
      <c r="I1232" s="192" t="s">
        <v>724</v>
      </c>
      <c r="J1232" s="235">
        <v>157509</v>
      </c>
      <c r="K1232" s="192" t="s">
        <v>354</v>
      </c>
    </row>
    <row r="1233" spans="3:11" x14ac:dyDescent="0.25">
      <c r="C1233" s="192" t="s">
        <v>2507</v>
      </c>
      <c r="D1233" s="192" t="s">
        <v>2736</v>
      </c>
      <c r="E1233" s="192" t="s">
        <v>2724</v>
      </c>
      <c r="F1233" s="192" t="str">
        <f>VLOOKUP(Table10[[#This Row],[Nom du paiement]],[3]dddd!$B:$D,3,0)</f>
        <v>Non</v>
      </c>
      <c r="G1233" s="327" t="s">
        <v>2764</v>
      </c>
      <c r="I1233" s="192" t="s">
        <v>724</v>
      </c>
      <c r="J1233" s="235">
        <v>157440</v>
      </c>
      <c r="K1233" s="192" t="s">
        <v>354</v>
      </c>
    </row>
    <row r="1234" spans="3:11" x14ac:dyDescent="0.25">
      <c r="C1234" s="192" t="s">
        <v>2645</v>
      </c>
      <c r="D1234" s="192" t="s">
        <v>2736</v>
      </c>
      <c r="E1234" s="192" t="s">
        <v>2750</v>
      </c>
      <c r="F1234" s="192" t="str">
        <f>VLOOKUP(Table10[[#This Row],[Nom du paiement]],[3]dddd!$B:$D,3,0)</f>
        <v>Non</v>
      </c>
      <c r="G1234" s="327" t="s">
        <v>2764</v>
      </c>
      <c r="I1234" s="192" t="s">
        <v>724</v>
      </c>
      <c r="J1234" s="235">
        <v>156750</v>
      </c>
      <c r="K1234" s="192" t="s">
        <v>354</v>
      </c>
    </row>
    <row r="1235" spans="3:11" x14ac:dyDescent="0.25">
      <c r="C1235" s="192" t="s">
        <v>2614</v>
      </c>
      <c r="D1235" s="192" t="s">
        <v>2736</v>
      </c>
      <c r="E1235" s="192" t="s">
        <v>2724</v>
      </c>
      <c r="F1235" s="192" t="str">
        <f>VLOOKUP(Table10[[#This Row],[Nom du paiement]],[3]dddd!$B:$D,3,0)</f>
        <v>Non</v>
      </c>
      <c r="G1235" s="327" t="s">
        <v>2764</v>
      </c>
      <c r="I1235" s="192" t="s">
        <v>724</v>
      </c>
      <c r="J1235" s="235">
        <v>154570</v>
      </c>
      <c r="K1235" s="192" t="s">
        <v>354</v>
      </c>
    </row>
    <row r="1236" spans="3:11" x14ac:dyDescent="0.25">
      <c r="C1236" s="192" t="s">
        <v>2615</v>
      </c>
      <c r="D1236" s="192" t="s">
        <v>2736</v>
      </c>
      <c r="E1236" s="192" t="s">
        <v>2730</v>
      </c>
      <c r="F1236" s="192" t="str">
        <f>VLOOKUP(Table10[[#This Row],[Nom du paiement]],[3]dddd!$B:$D,3,0)</f>
        <v>Non</v>
      </c>
      <c r="G1236" s="327" t="s">
        <v>2764</v>
      </c>
      <c r="I1236" s="192" t="s">
        <v>724</v>
      </c>
      <c r="J1236" s="235">
        <v>151200</v>
      </c>
      <c r="K1236" s="192" t="s">
        <v>354</v>
      </c>
    </row>
    <row r="1237" spans="3:11" x14ac:dyDescent="0.25">
      <c r="C1237" s="192" t="s">
        <v>2540</v>
      </c>
      <c r="D1237" s="192" t="s">
        <v>2737</v>
      </c>
      <c r="E1237" s="192" t="s">
        <v>2748</v>
      </c>
      <c r="F1237" s="192" t="str">
        <f>VLOOKUP(Table10[[#This Row],[Nom du paiement]],[3]dddd!$B:$D,3,0)</f>
        <v>Oui</v>
      </c>
      <c r="G1237" s="327" t="s">
        <v>2764</v>
      </c>
      <c r="I1237" s="192" t="s">
        <v>724</v>
      </c>
      <c r="J1237" s="235">
        <v>150685</v>
      </c>
      <c r="K1237" s="192" t="s">
        <v>354</v>
      </c>
    </row>
    <row r="1238" spans="3:11" x14ac:dyDescent="0.25">
      <c r="C1238" s="192" t="s">
        <v>2491</v>
      </c>
      <c r="D1238" s="192" t="s">
        <v>2736</v>
      </c>
      <c r="E1238" s="192" t="s">
        <v>2693</v>
      </c>
      <c r="F1238" s="192" t="str">
        <f>VLOOKUP(Table10[[#This Row],[Nom du paiement]],[3]dddd!$B:$D,3,0)</f>
        <v>Non</v>
      </c>
      <c r="G1238" s="327" t="s">
        <v>2764</v>
      </c>
      <c r="I1238" s="192" t="s">
        <v>724</v>
      </c>
      <c r="J1238" s="235">
        <v>150000</v>
      </c>
      <c r="K1238" s="192" t="s">
        <v>354</v>
      </c>
    </row>
    <row r="1239" spans="3:11" x14ac:dyDescent="0.25">
      <c r="C1239" s="192" t="s">
        <v>2615</v>
      </c>
      <c r="D1239" s="192" t="s">
        <v>2736</v>
      </c>
      <c r="E1239" s="192" t="s">
        <v>2744</v>
      </c>
      <c r="F1239" s="192" t="str">
        <f>VLOOKUP(Table10[[#This Row],[Nom du paiement]],[3]dddd!$B:$D,3,0)</f>
        <v>Non</v>
      </c>
      <c r="G1239" s="327" t="s">
        <v>2764</v>
      </c>
      <c r="I1239" s="192" t="s">
        <v>724</v>
      </c>
      <c r="J1239" s="235">
        <v>150000</v>
      </c>
      <c r="K1239" s="192" t="s">
        <v>354</v>
      </c>
    </row>
    <row r="1240" spans="3:11" x14ac:dyDescent="0.25">
      <c r="C1240" s="192" t="s">
        <v>2617</v>
      </c>
      <c r="D1240" s="192" t="s">
        <v>2736</v>
      </c>
      <c r="E1240" s="192" t="s">
        <v>2744</v>
      </c>
      <c r="F1240" s="192" t="str">
        <f>VLOOKUP(Table10[[#This Row],[Nom du paiement]],[3]dddd!$B:$D,3,0)</f>
        <v>Non</v>
      </c>
      <c r="G1240" s="327" t="s">
        <v>2764</v>
      </c>
      <c r="I1240" s="192" t="s">
        <v>724</v>
      </c>
      <c r="J1240" s="235">
        <v>150000</v>
      </c>
      <c r="K1240" s="192" t="s">
        <v>354</v>
      </c>
    </row>
    <row r="1241" spans="3:11" x14ac:dyDescent="0.25">
      <c r="C1241" s="192" t="s">
        <v>2618</v>
      </c>
      <c r="D1241" s="192" t="s">
        <v>2736</v>
      </c>
      <c r="E1241" s="192" t="s">
        <v>2744</v>
      </c>
      <c r="F1241" s="192" t="str">
        <f>VLOOKUP(Table10[[#This Row],[Nom du paiement]],[3]dddd!$B:$D,3,0)</f>
        <v>Non</v>
      </c>
      <c r="G1241" s="327" t="s">
        <v>2764</v>
      </c>
      <c r="I1241" s="192" t="s">
        <v>724</v>
      </c>
      <c r="J1241" s="235">
        <v>150000</v>
      </c>
      <c r="K1241" s="192" t="s">
        <v>354</v>
      </c>
    </row>
    <row r="1242" spans="3:11" x14ac:dyDescent="0.25">
      <c r="C1242" s="192" t="s">
        <v>2475</v>
      </c>
      <c r="D1242" s="192" t="s">
        <v>2736</v>
      </c>
      <c r="E1242" s="192" t="s">
        <v>2719</v>
      </c>
      <c r="F1242" s="192" t="str">
        <f>VLOOKUP(Table10[[#This Row],[Nom du paiement]],[3]dddd!$B:$D,3,0)</f>
        <v>Non</v>
      </c>
      <c r="G1242" s="327" t="s">
        <v>2764</v>
      </c>
      <c r="I1242" s="192" t="s">
        <v>724</v>
      </c>
      <c r="J1242" s="235">
        <v>150000</v>
      </c>
      <c r="K1242" s="192" t="s">
        <v>354</v>
      </c>
    </row>
    <row r="1243" spans="3:11" ht="15.75" x14ac:dyDescent="0.3">
      <c r="C1243" s="192" t="s">
        <v>2351</v>
      </c>
      <c r="D1243" s="192" t="s">
        <v>2736</v>
      </c>
      <c r="E1243" s="192" t="s">
        <v>2758</v>
      </c>
      <c r="F1243" s="192" t="str">
        <f>VLOOKUP(Table10[[#This Row],[Nom du paiement]],[3]dddd!$B:$D,3,0)</f>
        <v>Oui</v>
      </c>
      <c r="G1243" s="327" t="s">
        <v>2763</v>
      </c>
      <c r="H1243" s="336" t="s">
        <v>2765</v>
      </c>
      <c r="I1243" s="192" t="s">
        <v>724</v>
      </c>
      <c r="J1243" s="235">
        <v>150000</v>
      </c>
      <c r="K1243" s="192" t="s">
        <v>354</v>
      </c>
    </row>
    <row r="1244" spans="3:11" x14ac:dyDescent="0.25">
      <c r="C1244" s="192" t="s">
        <v>2620</v>
      </c>
      <c r="D1244" s="192" t="s">
        <v>2736</v>
      </c>
      <c r="E1244" s="192" t="s">
        <v>2753</v>
      </c>
      <c r="F1244" s="192" t="str">
        <f>VLOOKUP(Table10[[#This Row],[Nom du paiement]],[3]dddd!$B:$D,3,0)</f>
        <v>Non</v>
      </c>
      <c r="G1244" s="327" t="s">
        <v>2764</v>
      </c>
      <c r="I1244" s="192" t="s">
        <v>724</v>
      </c>
      <c r="J1244" s="235">
        <v>150000</v>
      </c>
      <c r="K1244" s="192" t="s">
        <v>354</v>
      </c>
    </row>
    <row r="1245" spans="3:11" x14ac:dyDescent="0.25">
      <c r="C1245" s="192" t="s">
        <v>2405</v>
      </c>
      <c r="D1245" s="192" t="s">
        <v>2736</v>
      </c>
      <c r="E1245" s="192" t="s">
        <v>2756</v>
      </c>
      <c r="F1245" s="326" t="s">
        <v>70</v>
      </c>
      <c r="G1245" s="327" t="s">
        <v>2764</v>
      </c>
      <c r="I1245" s="192" t="s">
        <v>724</v>
      </c>
      <c r="J1245" s="235">
        <v>150000</v>
      </c>
      <c r="K1245" s="192" t="s">
        <v>354</v>
      </c>
    </row>
    <row r="1246" spans="3:11" x14ac:dyDescent="0.25">
      <c r="C1246" s="192" t="s">
        <v>2384</v>
      </c>
      <c r="D1246" s="192" t="s">
        <v>2737</v>
      </c>
      <c r="E1246" s="192" t="s">
        <v>2709</v>
      </c>
      <c r="F1246" s="192" t="str">
        <f>VLOOKUP(Table10[[#This Row],[Nom du paiement]],[3]dddd!$B:$D,3,0)</f>
        <v>Oui</v>
      </c>
      <c r="G1246" s="327" t="s">
        <v>2764</v>
      </c>
      <c r="I1246" s="192" t="s">
        <v>724</v>
      </c>
      <c r="J1246" s="235">
        <v>150000</v>
      </c>
      <c r="K1246" s="192" t="s">
        <v>354</v>
      </c>
    </row>
    <row r="1247" spans="3:11" x14ac:dyDescent="0.25">
      <c r="C1247" s="192" t="s">
        <v>2482</v>
      </c>
      <c r="D1247" s="192" t="s">
        <v>2736</v>
      </c>
      <c r="E1247" s="192" t="s">
        <v>2757</v>
      </c>
      <c r="F1247" s="326" t="s">
        <v>70</v>
      </c>
      <c r="G1247" s="327" t="s">
        <v>2764</v>
      </c>
      <c r="I1247" s="192" t="s">
        <v>724</v>
      </c>
      <c r="J1247" s="235">
        <v>150000</v>
      </c>
      <c r="K1247" s="192" t="s">
        <v>354</v>
      </c>
    </row>
    <row r="1248" spans="3:11" x14ac:dyDescent="0.25">
      <c r="C1248" s="192" t="s">
        <v>2563</v>
      </c>
      <c r="D1248" s="192" t="s">
        <v>2736</v>
      </c>
      <c r="E1248" s="192" t="s">
        <v>2757</v>
      </c>
      <c r="F1248" s="326" t="s">
        <v>70</v>
      </c>
      <c r="G1248" s="327" t="s">
        <v>2764</v>
      </c>
      <c r="I1248" s="192" t="s">
        <v>724</v>
      </c>
      <c r="J1248" s="235">
        <v>150000</v>
      </c>
      <c r="K1248" s="192" t="s">
        <v>354</v>
      </c>
    </row>
    <row r="1249" spans="3:11" ht="15.75" x14ac:dyDescent="0.3">
      <c r="C1249" s="192" t="s">
        <v>2339</v>
      </c>
      <c r="D1249" s="192" t="s">
        <v>2736</v>
      </c>
      <c r="E1249" s="192" t="s">
        <v>2757</v>
      </c>
      <c r="F1249" s="326" t="s">
        <v>70</v>
      </c>
      <c r="G1249" s="327" t="s">
        <v>2763</v>
      </c>
      <c r="H1249" s="336" t="s">
        <v>2768</v>
      </c>
      <c r="I1249" s="192" t="s">
        <v>724</v>
      </c>
      <c r="J1249" s="235">
        <v>148000</v>
      </c>
      <c r="K1249" s="192" t="s">
        <v>354</v>
      </c>
    </row>
    <row r="1250" spans="3:11" x14ac:dyDescent="0.25">
      <c r="C1250" s="192" t="s">
        <v>2464</v>
      </c>
      <c r="D1250" s="192" t="s">
        <v>2737</v>
      </c>
      <c r="E1250" s="192" t="s">
        <v>2704</v>
      </c>
      <c r="F1250" s="192" t="str">
        <f>VLOOKUP(Table10[[#This Row],[Nom du paiement]],[3]dddd!$B:$D,3,0)</f>
        <v>Oui</v>
      </c>
      <c r="G1250" s="327" t="s">
        <v>2764</v>
      </c>
      <c r="I1250" s="192" t="s">
        <v>724</v>
      </c>
      <c r="J1250" s="235">
        <v>142250</v>
      </c>
      <c r="K1250" s="192" t="s">
        <v>354</v>
      </c>
    </row>
    <row r="1251" spans="3:11" x14ac:dyDescent="0.25">
      <c r="C1251" s="192" t="s">
        <v>2435</v>
      </c>
      <c r="D1251" s="192" t="s">
        <v>2736</v>
      </c>
      <c r="E1251" s="192" t="s">
        <v>2728</v>
      </c>
      <c r="F1251" s="192" t="str">
        <f>VLOOKUP(Table10[[#This Row],[Nom du paiement]],[3]dddd!$B:$D,3,0)</f>
        <v>Non</v>
      </c>
      <c r="G1251" s="327" t="s">
        <v>2764</v>
      </c>
      <c r="I1251" s="192" t="s">
        <v>724</v>
      </c>
      <c r="J1251" s="235">
        <v>141186</v>
      </c>
      <c r="K1251" s="192" t="s">
        <v>354</v>
      </c>
    </row>
    <row r="1252" spans="3:11" x14ac:dyDescent="0.25">
      <c r="C1252" s="192" t="s">
        <v>2486</v>
      </c>
      <c r="D1252" s="192" t="s">
        <v>2737</v>
      </c>
      <c r="E1252" s="192" t="s">
        <v>2704</v>
      </c>
      <c r="F1252" s="192" t="str">
        <f>VLOOKUP(Table10[[#This Row],[Nom du paiement]],[3]dddd!$B:$D,3,0)</f>
        <v>Oui</v>
      </c>
      <c r="G1252" s="327" t="s">
        <v>2764</v>
      </c>
      <c r="I1252" s="192" t="s">
        <v>724</v>
      </c>
      <c r="J1252" s="235">
        <v>140646</v>
      </c>
      <c r="K1252" s="192" t="s">
        <v>354</v>
      </c>
    </row>
    <row r="1253" spans="3:11" x14ac:dyDescent="0.25">
      <c r="C1253" s="192" t="s">
        <v>2546</v>
      </c>
      <c r="D1253" s="192" t="s">
        <v>2737</v>
      </c>
      <c r="E1253" s="192" t="s">
        <v>2704</v>
      </c>
      <c r="F1253" s="192" t="str">
        <f>VLOOKUP(Table10[[#This Row],[Nom du paiement]],[3]dddd!$B:$D,3,0)</f>
        <v>Oui</v>
      </c>
      <c r="G1253" s="327" t="s">
        <v>2764</v>
      </c>
      <c r="I1253" s="192" t="s">
        <v>724</v>
      </c>
      <c r="J1253" s="235">
        <v>140593</v>
      </c>
      <c r="K1253" s="192" t="s">
        <v>354</v>
      </c>
    </row>
    <row r="1254" spans="3:11" x14ac:dyDescent="0.25">
      <c r="C1254" s="192" t="s">
        <v>2653</v>
      </c>
      <c r="D1254" s="192" t="s">
        <v>2736</v>
      </c>
      <c r="E1254" s="192" t="s">
        <v>2758</v>
      </c>
      <c r="F1254" s="192" t="str">
        <f>VLOOKUP(Table10[[#This Row],[Nom du paiement]],[3]dddd!$B:$D,3,0)</f>
        <v>Oui</v>
      </c>
      <c r="G1254" s="327" t="s">
        <v>2764</v>
      </c>
      <c r="I1254" s="192" t="s">
        <v>724</v>
      </c>
      <c r="J1254" s="235">
        <v>140000</v>
      </c>
      <c r="K1254" s="192" t="s">
        <v>354</v>
      </c>
    </row>
    <row r="1255" spans="3:11" x14ac:dyDescent="0.25">
      <c r="C1255" s="192" t="s">
        <v>2390</v>
      </c>
      <c r="D1255" s="192" t="s">
        <v>2736</v>
      </c>
      <c r="E1255" s="192" t="s">
        <v>2757</v>
      </c>
      <c r="F1255" s="326" t="s">
        <v>70</v>
      </c>
      <c r="G1255" s="327" t="s">
        <v>2764</v>
      </c>
      <c r="I1255" s="192" t="s">
        <v>724</v>
      </c>
      <c r="J1255" s="235">
        <v>140000</v>
      </c>
      <c r="K1255" s="192" t="s">
        <v>354</v>
      </c>
    </row>
    <row r="1256" spans="3:11" x14ac:dyDescent="0.25">
      <c r="C1256" s="192" t="s">
        <v>2486</v>
      </c>
      <c r="D1256" s="192" t="s">
        <v>2736</v>
      </c>
      <c r="E1256" s="192" t="s">
        <v>2724</v>
      </c>
      <c r="F1256" s="192" t="str">
        <f>VLOOKUP(Table10[[#This Row],[Nom du paiement]],[3]dddd!$B:$D,3,0)</f>
        <v>Non</v>
      </c>
      <c r="G1256" s="327" t="s">
        <v>2764</v>
      </c>
      <c r="I1256" s="192" t="s">
        <v>724</v>
      </c>
      <c r="J1256" s="235">
        <v>138866</v>
      </c>
      <c r="K1256" s="192" t="s">
        <v>354</v>
      </c>
    </row>
    <row r="1257" spans="3:11" x14ac:dyDescent="0.25">
      <c r="C1257" s="192" t="s">
        <v>2373</v>
      </c>
      <c r="D1257" s="192" t="s">
        <v>2736</v>
      </c>
      <c r="E1257" s="192" t="s">
        <v>2693</v>
      </c>
      <c r="F1257" s="192" t="str">
        <f>VLOOKUP(Table10[[#This Row],[Nom du paiement]],[3]dddd!$B:$D,3,0)</f>
        <v>Non</v>
      </c>
      <c r="G1257" s="327" t="s">
        <v>2764</v>
      </c>
      <c r="I1257" s="192" t="s">
        <v>724</v>
      </c>
      <c r="J1257" s="235">
        <v>138639</v>
      </c>
      <c r="K1257" s="192" t="s">
        <v>354</v>
      </c>
    </row>
    <row r="1258" spans="3:11" x14ac:dyDescent="0.25">
      <c r="C1258" s="192" t="s">
        <v>2468</v>
      </c>
      <c r="D1258" s="192" t="s">
        <v>2736</v>
      </c>
      <c r="E1258" s="192" t="s">
        <v>2725</v>
      </c>
      <c r="F1258" s="192" t="str">
        <f>VLOOKUP(Table10[[#This Row],[Nom du paiement]],[3]dddd!$B:$D,3,0)</f>
        <v>Non</v>
      </c>
      <c r="G1258" s="327" t="s">
        <v>2764</v>
      </c>
      <c r="I1258" s="192" t="s">
        <v>724</v>
      </c>
      <c r="J1258" s="235">
        <v>137134</v>
      </c>
      <c r="K1258" s="192" t="s">
        <v>354</v>
      </c>
    </row>
    <row r="1259" spans="3:11" x14ac:dyDescent="0.25">
      <c r="C1259" s="192" t="s">
        <v>2439</v>
      </c>
      <c r="D1259" s="192" t="s">
        <v>2737</v>
      </c>
      <c r="E1259" s="192" t="s">
        <v>2704</v>
      </c>
      <c r="F1259" s="192" t="str">
        <f>VLOOKUP(Table10[[#This Row],[Nom du paiement]],[3]dddd!$B:$D,3,0)</f>
        <v>Oui</v>
      </c>
      <c r="G1259" s="327" t="s">
        <v>2764</v>
      </c>
      <c r="I1259" s="192" t="s">
        <v>724</v>
      </c>
      <c r="J1259" s="235">
        <v>136364</v>
      </c>
      <c r="K1259" s="192" t="s">
        <v>354</v>
      </c>
    </row>
    <row r="1260" spans="3:11" ht="15" x14ac:dyDescent="0.25">
      <c r="C1260" s="192" t="s">
        <v>2343</v>
      </c>
      <c r="D1260" s="192" t="s">
        <v>2736</v>
      </c>
      <c r="E1260" s="192" t="s">
        <v>2757</v>
      </c>
      <c r="F1260" s="326" t="s">
        <v>70</v>
      </c>
      <c r="G1260" s="327" t="s">
        <v>2763</v>
      </c>
      <c r="H1260" s="337" t="s">
        <v>2777</v>
      </c>
      <c r="I1260" s="192" t="s">
        <v>724</v>
      </c>
      <c r="J1260" s="235">
        <v>134000</v>
      </c>
      <c r="K1260" s="192" t="s">
        <v>354</v>
      </c>
    </row>
    <row r="1261" spans="3:11" x14ac:dyDescent="0.25">
      <c r="C1261" s="192" t="s">
        <v>2449</v>
      </c>
      <c r="D1261" s="192" t="s">
        <v>2736</v>
      </c>
      <c r="E1261" s="192" t="s">
        <v>2730</v>
      </c>
      <c r="F1261" s="192" t="str">
        <f>VLOOKUP(Table10[[#This Row],[Nom du paiement]],[3]dddd!$B:$D,3,0)</f>
        <v>Non</v>
      </c>
      <c r="G1261" s="327" t="s">
        <v>2764</v>
      </c>
      <c r="I1261" s="192" t="s">
        <v>724</v>
      </c>
      <c r="J1261" s="235">
        <v>133650</v>
      </c>
      <c r="K1261" s="192" t="s">
        <v>354</v>
      </c>
    </row>
    <row r="1262" spans="3:11" x14ac:dyDescent="0.25">
      <c r="C1262" s="192" t="s">
        <v>2639</v>
      </c>
      <c r="D1262" s="192" t="s">
        <v>2736</v>
      </c>
      <c r="E1262" s="192" t="s">
        <v>2759</v>
      </c>
      <c r="F1262" s="192" t="str">
        <f>VLOOKUP(Table10[[#This Row],[Nom du paiement]],[3]dddd!$B:$D,3,0)</f>
        <v>Non</v>
      </c>
      <c r="G1262" s="327" t="s">
        <v>2764</v>
      </c>
      <c r="I1262" s="192" t="s">
        <v>724</v>
      </c>
      <c r="J1262" s="235">
        <v>133378</v>
      </c>
      <c r="K1262" s="192" t="s">
        <v>354</v>
      </c>
    </row>
    <row r="1263" spans="3:11" x14ac:dyDescent="0.25">
      <c r="C1263" s="192" t="s">
        <v>2366</v>
      </c>
      <c r="D1263" s="192" t="s">
        <v>2737</v>
      </c>
      <c r="E1263" s="192" t="s">
        <v>2704</v>
      </c>
      <c r="F1263" s="192" t="str">
        <f>VLOOKUP(Table10[[#This Row],[Nom du paiement]],[3]dddd!$B:$D,3,0)</f>
        <v>Oui</v>
      </c>
      <c r="G1263" s="327" t="s">
        <v>2764</v>
      </c>
      <c r="I1263" s="192" t="s">
        <v>724</v>
      </c>
      <c r="J1263" s="235">
        <v>130414</v>
      </c>
      <c r="K1263" s="192" t="s">
        <v>354</v>
      </c>
    </row>
    <row r="1264" spans="3:11" x14ac:dyDescent="0.25">
      <c r="C1264" s="192" t="s">
        <v>2365</v>
      </c>
      <c r="D1264" s="192" t="s">
        <v>2736</v>
      </c>
      <c r="E1264" s="192" t="s">
        <v>2744</v>
      </c>
      <c r="F1264" s="192" t="str">
        <f>VLOOKUP(Table10[[#This Row],[Nom du paiement]],[3]dddd!$B:$D,3,0)</f>
        <v>Non</v>
      </c>
      <c r="G1264" s="327" t="s">
        <v>2764</v>
      </c>
      <c r="I1264" s="192" t="s">
        <v>724</v>
      </c>
      <c r="J1264" s="235">
        <v>129750</v>
      </c>
      <c r="K1264" s="192" t="s">
        <v>354</v>
      </c>
    </row>
    <row r="1265" spans="3:11" x14ac:dyDescent="0.25">
      <c r="C1265" s="192" t="s">
        <v>2612</v>
      </c>
      <c r="D1265" s="192" t="s">
        <v>2736</v>
      </c>
      <c r="E1265" s="192" t="s">
        <v>2760</v>
      </c>
      <c r="F1265" s="192" t="str">
        <f>VLOOKUP(Table10[[#This Row],[Nom du paiement]],[3]dddd!$B:$D,3,0)</f>
        <v>Non</v>
      </c>
      <c r="G1265" s="327" t="s">
        <v>2764</v>
      </c>
      <c r="I1265" s="192" t="s">
        <v>724</v>
      </c>
      <c r="J1265" s="235">
        <v>129070</v>
      </c>
      <c r="K1265" s="192" t="s">
        <v>354</v>
      </c>
    </row>
    <row r="1266" spans="3:11" x14ac:dyDescent="0.25">
      <c r="C1266" s="192" t="s">
        <v>2507</v>
      </c>
      <c r="D1266" s="192" t="s">
        <v>2737</v>
      </c>
      <c r="E1266" s="192" t="s">
        <v>2748</v>
      </c>
      <c r="F1266" s="192" t="str">
        <f>VLOOKUP(Table10[[#This Row],[Nom du paiement]],[3]dddd!$B:$D,3,0)</f>
        <v>Oui</v>
      </c>
      <c r="G1266" s="327" t="s">
        <v>2764</v>
      </c>
      <c r="I1266" s="192" t="s">
        <v>724</v>
      </c>
      <c r="J1266" s="235">
        <v>128877</v>
      </c>
      <c r="K1266" s="192" t="s">
        <v>354</v>
      </c>
    </row>
    <row r="1267" spans="3:11" x14ac:dyDescent="0.25">
      <c r="C1267" s="192" t="s">
        <v>2436</v>
      </c>
      <c r="D1267" s="192" t="s">
        <v>2736</v>
      </c>
      <c r="E1267" s="192" t="s">
        <v>2750</v>
      </c>
      <c r="F1267" s="192" t="str">
        <f>VLOOKUP(Table10[[#This Row],[Nom du paiement]],[3]dddd!$B:$D,3,0)</f>
        <v>Non</v>
      </c>
      <c r="G1267" s="327" t="s">
        <v>2764</v>
      </c>
      <c r="I1267" s="192" t="s">
        <v>724</v>
      </c>
      <c r="J1267" s="235">
        <v>127500</v>
      </c>
      <c r="K1267" s="192" t="s">
        <v>354</v>
      </c>
    </row>
    <row r="1268" spans="3:11" x14ac:dyDescent="0.25">
      <c r="C1268" s="192" t="s">
        <v>2645</v>
      </c>
      <c r="D1268" s="192" t="s">
        <v>2736</v>
      </c>
      <c r="E1268" s="192" t="s">
        <v>2756</v>
      </c>
      <c r="F1268" s="326" t="s">
        <v>70</v>
      </c>
      <c r="G1268" s="327" t="s">
        <v>2764</v>
      </c>
      <c r="I1268" s="192" t="s">
        <v>724</v>
      </c>
      <c r="J1268" s="235">
        <v>127050</v>
      </c>
      <c r="K1268" s="192" t="s">
        <v>354</v>
      </c>
    </row>
    <row r="1269" spans="3:11" x14ac:dyDescent="0.25">
      <c r="C1269" s="192" t="s">
        <v>2620</v>
      </c>
      <c r="D1269" s="192" t="s">
        <v>2736</v>
      </c>
      <c r="E1269" s="192" t="s">
        <v>2724</v>
      </c>
      <c r="F1269" s="192" t="str">
        <f>VLOOKUP(Table10[[#This Row],[Nom du paiement]],[3]dddd!$B:$D,3,0)</f>
        <v>Non</v>
      </c>
      <c r="G1269" s="327" t="s">
        <v>2764</v>
      </c>
      <c r="I1269" s="192" t="s">
        <v>724</v>
      </c>
      <c r="J1269" s="235">
        <v>126660</v>
      </c>
      <c r="K1269" s="192" t="s">
        <v>354</v>
      </c>
    </row>
    <row r="1270" spans="3:11" ht="15.75" x14ac:dyDescent="0.3">
      <c r="C1270" s="192" t="s">
        <v>2342</v>
      </c>
      <c r="D1270" s="192" t="s">
        <v>2736</v>
      </c>
      <c r="E1270" s="192" t="s">
        <v>2756</v>
      </c>
      <c r="F1270" s="326" t="s">
        <v>70</v>
      </c>
      <c r="G1270" s="327" t="s">
        <v>2763</v>
      </c>
      <c r="H1270" s="336" t="s">
        <v>2775</v>
      </c>
      <c r="I1270" s="192" t="s">
        <v>724</v>
      </c>
      <c r="J1270" s="235">
        <v>126000</v>
      </c>
      <c r="K1270" s="192" t="s">
        <v>354</v>
      </c>
    </row>
    <row r="1271" spans="3:11" ht="15.75" x14ac:dyDescent="0.3">
      <c r="C1271" s="192" t="s">
        <v>2345</v>
      </c>
      <c r="D1271" s="192" t="s">
        <v>2743</v>
      </c>
      <c r="E1271" s="192" t="s">
        <v>2733</v>
      </c>
      <c r="F1271" s="192" t="str">
        <f>VLOOKUP(Table10[[#This Row],[Nom du paiement]],[3]dddd!$B:$D,3,0)</f>
        <v>Oui</v>
      </c>
      <c r="G1271" s="327" t="s">
        <v>2763</v>
      </c>
      <c r="H1271" s="336" t="s">
        <v>2769</v>
      </c>
      <c r="I1271" s="192" t="s">
        <v>724</v>
      </c>
      <c r="J1271" s="235">
        <v>126000</v>
      </c>
      <c r="K1271" s="192" t="s">
        <v>354</v>
      </c>
    </row>
    <row r="1272" spans="3:11" x14ac:dyDescent="0.25">
      <c r="C1272" s="192" t="s">
        <v>2443</v>
      </c>
      <c r="D1272" s="192" t="s">
        <v>2736</v>
      </c>
      <c r="E1272" s="192" t="s">
        <v>2693</v>
      </c>
      <c r="F1272" s="192" t="str">
        <f>VLOOKUP(Table10[[#This Row],[Nom du paiement]],[3]dddd!$B:$D,3,0)</f>
        <v>Non</v>
      </c>
      <c r="G1272" s="327" t="s">
        <v>2764</v>
      </c>
      <c r="I1272" s="192" t="s">
        <v>724</v>
      </c>
      <c r="J1272" s="235">
        <v>125000</v>
      </c>
      <c r="K1272" s="192" t="s">
        <v>354</v>
      </c>
    </row>
    <row r="1273" spans="3:11" ht="15.75" x14ac:dyDescent="0.3">
      <c r="C1273" s="192" t="s">
        <v>2345</v>
      </c>
      <c r="D1273" s="192" t="s">
        <v>2736</v>
      </c>
      <c r="E1273" s="192" t="s">
        <v>2745</v>
      </c>
      <c r="F1273" s="192" t="str">
        <f>VLOOKUP(Table10[[#This Row],[Nom du paiement]],[3]dddd!$B:$D,3,0)</f>
        <v>Non</v>
      </c>
      <c r="G1273" s="327" t="s">
        <v>2763</v>
      </c>
      <c r="H1273" s="336" t="s">
        <v>2769</v>
      </c>
      <c r="I1273" s="192" t="s">
        <v>724</v>
      </c>
      <c r="J1273" s="235">
        <v>125000</v>
      </c>
      <c r="K1273" s="192" t="s">
        <v>354</v>
      </c>
    </row>
    <row r="1274" spans="3:11" x14ac:dyDescent="0.25">
      <c r="C1274" s="192" t="s">
        <v>2490</v>
      </c>
      <c r="D1274" s="192" t="s">
        <v>2736</v>
      </c>
      <c r="E1274" s="192" t="s">
        <v>2757</v>
      </c>
      <c r="F1274" s="326" t="s">
        <v>70</v>
      </c>
      <c r="G1274" s="327" t="s">
        <v>2764</v>
      </c>
      <c r="I1274" s="192" t="s">
        <v>724</v>
      </c>
      <c r="J1274" s="235">
        <v>124000</v>
      </c>
      <c r="K1274" s="192" t="s">
        <v>354</v>
      </c>
    </row>
    <row r="1275" spans="3:11" x14ac:dyDescent="0.25">
      <c r="C1275" s="192" t="s">
        <v>2454</v>
      </c>
      <c r="D1275" s="192" t="s">
        <v>2737</v>
      </c>
      <c r="E1275" s="192" t="s">
        <v>2704</v>
      </c>
      <c r="F1275" s="192" t="str">
        <f>VLOOKUP(Table10[[#This Row],[Nom du paiement]],[3]dddd!$B:$D,3,0)</f>
        <v>Oui</v>
      </c>
      <c r="G1275" s="327" t="s">
        <v>2764</v>
      </c>
      <c r="I1275" s="192" t="s">
        <v>724</v>
      </c>
      <c r="J1275" s="235">
        <v>123470</v>
      </c>
      <c r="K1275" s="192" t="s">
        <v>354</v>
      </c>
    </row>
    <row r="1276" spans="3:11" x14ac:dyDescent="0.25">
      <c r="C1276" s="192" t="s">
        <v>2520</v>
      </c>
      <c r="D1276" s="192" t="s">
        <v>2736</v>
      </c>
      <c r="E1276" s="192" t="s">
        <v>2724</v>
      </c>
      <c r="F1276" s="192" t="str">
        <f>VLOOKUP(Table10[[#This Row],[Nom du paiement]],[3]dddd!$B:$D,3,0)</f>
        <v>Non</v>
      </c>
      <c r="G1276" s="327" t="s">
        <v>2764</v>
      </c>
      <c r="I1276" s="192" t="s">
        <v>724</v>
      </c>
      <c r="J1276" s="235">
        <v>123152</v>
      </c>
      <c r="K1276" s="192" t="s">
        <v>354</v>
      </c>
    </row>
    <row r="1277" spans="3:11" x14ac:dyDescent="0.25">
      <c r="C1277" s="192" t="s">
        <v>2493</v>
      </c>
      <c r="D1277" s="192" t="s">
        <v>2737</v>
      </c>
      <c r="E1277" s="192" t="s">
        <v>2704</v>
      </c>
      <c r="F1277" s="192" t="str">
        <f>VLOOKUP(Table10[[#This Row],[Nom du paiement]],[3]dddd!$B:$D,3,0)</f>
        <v>Oui</v>
      </c>
      <c r="G1277" s="327" t="s">
        <v>2764</v>
      </c>
      <c r="I1277" s="192" t="s">
        <v>724</v>
      </c>
      <c r="J1277" s="235">
        <v>123043</v>
      </c>
      <c r="K1277" s="192" t="s">
        <v>354</v>
      </c>
    </row>
    <row r="1278" spans="3:11" x14ac:dyDescent="0.25">
      <c r="C1278" s="192" t="s">
        <v>2444</v>
      </c>
      <c r="D1278" s="192" t="s">
        <v>2736</v>
      </c>
      <c r="E1278" s="192" t="s">
        <v>2756</v>
      </c>
      <c r="F1278" s="326" t="s">
        <v>70</v>
      </c>
      <c r="G1278" s="327" t="s">
        <v>2764</v>
      </c>
      <c r="I1278" s="192" t="s">
        <v>724</v>
      </c>
      <c r="J1278" s="235">
        <v>123000</v>
      </c>
      <c r="K1278" s="192" t="s">
        <v>354</v>
      </c>
    </row>
    <row r="1279" spans="3:11" x14ac:dyDescent="0.25">
      <c r="C1279" s="192" t="s">
        <v>2370</v>
      </c>
      <c r="D1279" s="192" t="s">
        <v>2736</v>
      </c>
      <c r="E1279" s="192" t="s">
        <v>2757</v>
      </c>
      <c r="F1279" s="326" t="s">
        <v>70</v>
      </c>
      <c r="G1279" s="327" t="s">
        <v>2764</v>
      </c>
      <c r="I1279" s="192" t="s">
        <v>724</v>
      </c>
      <c r="J1279" s="235">
        <v>122000</v>
      </c>
      <c r="K1279" s="192" t="s">
        <v>354</v>
      </c>
    </row>
    <row r="1280" spans="3:11" x14ac:dyDescent="0.25">
      <c r="C1280" s="192" t="s">
        <v>2397</v>
      </c>
      <c r="D1280" s="192" t="s">
        <v>2736</v>
      </c>
      <c r="E1280" s="192" t="s">
        <v>2756</v>
      </c>
      <c r="F1280" s="326" t="s">
        <v>70</v>
      </c>
      <c r="G1280" s="327" t="s">
        <v>2764</v>
      </c>
      <c r="I1280" s="192" t="s">
        <v>724</v>
      </c>
      <c r="J1280" s="235">
        <v>120000</v>
      </c>
      <c r="K1280" s="192" t="s">
        <v>354</v>
      </c>
    </row>
    <row r="1281" spans="3:11" x14ac:dyDescent="0.25">
      <c r="C1281" s="192" t="s">
        <v>2402</v>
      </c>
      <c r="D1281" s="192" t="s">
        <v>2736</v>
      </c>
      <c r="E1281" s="192" t="s">
        <v>2756</v>
      </c>
      <c r="F1281" s="326" t="s">
        <v>70</v>
      </c>
      <c r="G1281" s="327" t="s">
        <v>2764</v>
      </c>
      <c r="I1281" s="192" t="s">
        <v>724</v>
      </c>
      <c r="J1281" s="235">
        <v>120000</v>
      </c>
      <c r="K1281" s="192" t="s">
        <v>354</v>
      </c>
    </row>
    <row r="1282" spans="3:11" x14ac:dyDescent="0.25">
      <c r="C1282" s="192" t="s">
        <v>2344</v>
      </c>
      <c r="D1282" s="192" t="s">
        <v>2736</v>
      </c>
      <c r="E1282" s="192" t="s">
        <v>2759</v>
      </c>
      <c r="F1282" s="192" t="str">
        <f>VLOOKUP(Table10[[#This Row],[Nom du paiement]],[3]dddd!$B:$D,3,0)</f>
        <v>Non</v>
      </c>
      <c r="G1282" s="327" t="s">
        <v>2763</v>
      </c>
      <c r="H1282" s="335" t="s">
        <v>2772</v>
      </c>
      <c r="I1282" s="192" t="s">
        <v>724</v>
      </c>
      <c r="J1282" s="235">
        <v>120000</v>
      </c>
      <c r="K1282" s="192" t="s">
        <v>354</v>
      </c>
    </row>
    <row r="1283" spans="3:11" x14ac:dyDescent="0.25">
      <c r="C1283" s="192" t="s">
        <v>2557</v>
      </c>
      <c r="D1283" s="192" t="s">
        <v>2736</v>
      </c>
      <c r="E1283" s="192" t="s">
        <v>2757</v>
      </c>
      <c r="F1283" s="326" t="s">
        <v>70</v>
      </c>
      <c r="G1283" s="327" t="s">
        <v>2764</v>
      </c>
      <c r="I1283" s="192" t="s">
        <v>724</v>
      </c>
      <c r="J1283" s="235">
        <v>120000</v>
      </c>
      <c r="K1283" s="192" t="s">
        <v>354</v>
      </c>
    </row>
    <row r="1284" spans="3:11" x14ac:dyDescent="0.25">
      <c r="C1284" s="192" t="s">
        <v>2479</v>
      </c>
      <c r="D1284" s="192" t="s">
        <v>2737</v>
      </c>
      <c r="E1284" s="192" t="s">
        <v>2704</v>
      </c>
      <c r="F1284" s="192" t="str">
        <f>VLOOKUP(Table10[[#This Row],[Nom du paiement]],[3]dddd!$B:$D,3,0)</f>
        <v>Oui</v>
      </c>
      <c r="G1284" s="327" t="s">
        <v>2764</v>
      </c>
      <c r="I1284" s="192" t="s">
        <v>724</v>
      </c>
      <c r="J1284" s="235">
        <v>119978</v>
      </c>
      <c r="K1284" s="192" t="s">
        <v>354</v>
      </c>
    </row>
    <row r="1285" spans="3:11" ht="15.75" x14ac:dyDescent="0.3">
      <c r="C1285" s="192" t="s">
        <v>2352</v>
      </c>
      <c r="D1285" s="192" t="s">
        <v>2736</v>
      </c>
      <c r="E1285" s="192" t="s">
        <v>2725</v>
      </c>
      <c r="F1285" s="192" t="str">
        <f>VLOOKUP(Table10[[#This Row],[Nom du paiement]],[3]dddd!$B:$D,3,0)</f>
        <v>Non</v>
      </c>
      <c r="G1285" s="327" t="s">
        <v>2763</v>
      </c>
      <c r="H1285" s="336" t="s">
        <v>2770</v>
      </c>
      <c r="I1285" s="192" t="s">
        <v>724</v>
      </c>
      <c r="J1285" s="235">
        <v>119690</v>
      </c>
      <c r="K1285" s="192" t="s">
        <v>354</v>
      </c>
    </row>
    <row r="1286" spans="3:11" x14ac:dyDescent="0.25">
      <c r="C1286" s="192" t="s">
        <v>2443</v>
      </c>
      <c r="D1286" s="192" t="s">
        <v>2736</v>
      </c>
      <c r="E1286" s="192" t="s">
        <v>2730</v>
      </c>
      <c r="F1286" s="192" t="str">
        <f>VLOOKUP(Table10[[#This Row],[Nom du paiement]],[3]dddd!$B:$D,3,0)</f>
        <v>Non</v>
      </c>
      <c r="G1286" s="327" t="s">
        <v>2764</v>
      </c>
      <c r="I1286" s="192" t="s">
        <v>724</v>
      </c>
      <c r="J1286" s="235">
        <v>118800</v>
      </c>
      <c r="K1286" s="192" t="s">
        <v>354</v>
      </c>
    </row>
    <row r="1287" spans="3:11" x14ac:dyDescent="0.25">
      <c r="C1287" s="192" t="s">
        <v>2519</v>
      </c>
      <c r="D1287" s="192" t="s">
        <v>2737</v>
      </c>
      <c r="E1287" s="192" t="s">
        <v>2704</v>
      </c>
      <c r="F1287" s="192" t="str">
        <f>VLOOKUP(Table10[[#This Row],[Nom du paiement]],[3]dddd!$B:$D,3,0)</f>
        <v>Oui</v>
      </c>
      <c r="G1287" s="327" t="s">
        <v>2764</v>
      </c>
      <c r="I1287" s="192" t="s">
        <v>724</v>
      </c>
      <c r="J1287" s="235">
        <v>118400</v>
      </c>
      <c r="K1287" s="192" t="s">
        <v>354</v>
      </c>
    </row>
    <row r="1288" spans="3:11" x14ac:dyDescent="0.25">
      <c r="C1288" s="192" t="s">
        <v>2508</v>
      </c>
      <c r="D1288" s="192" t="s">
        <v>2737</v>
      </c>
      <c r="E1288" s="192" t="s">
        <v>2748</v>
      </c>
      <c r="F1288" s="192" t="str">
        <f>VLOOKUP(Table10[[#This Row],[Nom du paiement]],[3]dddd!$B:$D,3,0)</f>
        <v>Oui</v>
      </c>
      <c r="G1288" s="327" t="s">
        <v>2764</v>
      </c>
      <c r="I1288" s="192" t="s">
        <v>724</v>
      </c>
      <c r="J1288" s="235">
        <v>117060</v>
      </c>
      <c r="K1288" s="192" t="s">
        <v>354</v>
      </c>
    </row>
    <row r="1289" spans="3:11" x14ac:dyDescent="0.25">
      <c r="C1289" s="192" t="s">
        <v>2488</v>
      </c>
      <c r="D1289" s="192" t="s">
        <v>2736</v>
      </c>
      <c r="E1289" s="192" t="s">
        <v>2724</v>
      </c>
      <c r="F1289" s="192" t="str">
        <f>VLOOKUP(Table10[[#This Row],[Nom du paiement]],[3]dddd!$B:$D,3,0)</f>
        <v>Non</v>
      </c>
      <c r="G1289" s="327" t="s">
        <v>2764</v>
      </c>
      <c r="I1289" s="192" t="s">
        <v>724</v>
      </c>
      <c r="J1289" s="235">
        <v>114591</v>
      </c>
      <c r="K1289" s="192" t="s">
        <v>354</v>
      </c>
    </row>
    <row r="1290" spans="3:11" x14ac:dyDescent="0.25">
      <c r="C1290" s="192" t="s">
        <v>2634</v>
      </c>
      <c r="D1290" s="192" t="s">
        <v>2736</v>
      </c>
      <c r="E1290" s="192" t="s">
        <v>2759</v>
      </c>
      <c r="F1290" s="192" t="str">
        <f>VLOOKUP(Table10[[#This Row],[Nom du paiement]],[3]dddd!$B:$D,3,0)</f>
        <v>Non</v>
      </c>
      <c r="G1290" s="327" t="s">
        <v>2764</v>
      </c>
      <c r="I1290" s="192" t="s">
        <v>724</v>
      </c>
      <c r="J1290" s="235">
        <v>112950</v>
      </c>
      <c r="K1290" s="192" t="s">
        <v>354</v>
      </c>
    </row>
    <row r="1291" spans="3:11" x14ac:dyDescent="0.25">
      <c r="C1291" s="192" t="s">
        <v>2630</v>
      </c>
      <c r="D1291" s="192" t="s">
        <v>2736</v>
      </c>
      <c r="E1291" s="192" t="s">
        <v>2729</v>
      </c>
      <c r="F1291" s="192" t="str">
        <f>VLOOKUP(Table10[[#This Row],[Nom du paiement]],[3]dddd!$B:$D,3,0)</f>
        <v>Non</v>
      </c>
      <c r="G1291" s="327" t="s">
        <v>2764</v>
      </c>
      <c r="I1291" s="192" t="s">
        <v>724</v>
      </c>
      <c r="J1291" s="235">
        <v>112862</v>
      </c>
      <c r="K1291" s="192" t="s">
        <v>354</v>
      </c>
    </row>
    <row r="1292" spans="3:11" x14ac:dyDescent="0.25">
      <c r="C1292" s="192" t="s">
        <v>2481</v>
      </c>
      <c r="D1292" s="192" t="s">
        <v>2736</v>
      </c>
      <c r="E1292" s="192" t="s">
        <v>2728</v>
      </c>
      <c r="F1292" s="192" t="str">
        <f>VLOOKUP(Table10[[#This Row],[Nom du paiement]],[3]dddd!$B:$D,3,0)</f>
        <v>Non</v>
      </c>
      <c r="G1292" s="327" t="s">
        <v>2764</v>
      </c>
      <c r="I1292" s="192" t="s">
        <v>724</v>
      </c>
      <c r="J1292" s="235">
        <v>111416</v>
      </c>
      <c r="K1292" s="192" t="s">
        <v>354</v>
      </c>
    </row>
    <row r="1293" spans="3:11" x14ac:dyDescent="0.25">
      <c r="C1293" s="192" t="s">
        <v>2608</v>
      </c>
      <c r="D1293" s="192" t="s">
        <v>2736</v>
      </c>
      <c r="E1293" s="192" t="s">
        <v>2728</v>
      </c>
      <c r="F1293" s="192" t="str">
        <f>VLOOKUP(Table10[[#This Row],[Nom du paiement]],[3]dddd!$B:$D,3,0)</f>
        <v>Non</v>
      </c>
      <c r="G1293" s="327" t="s">
        <v>2764</v>
      </c>
      <c r="I1293" s="192" t="s">
        <v>724</v>
      </c>
      <c r="J1293" s="235">
        <v>109290</v>
      </c>
      <c r="K1293" s="192" t="s">
        <v>354</v>
      </c>
    </row>
    <row r="1294" spans="3:11" x14ac:dyDescent="0.25">
      <c r="C1294" s="192" t="s">
        <v>2562</v>
      </c>
      <c r="D1294" s="192" t="s">
        <v>2736</v>
      </c>
      <c r="E1294" s="192" t="s">
        <v>2729</v>
      </c>
      <c r="F1294" s="192" t="str">
        <f>VLOOKUP(Table10[[#This Row],[Nom du paiement]],[3]dddd!$B:$D,3,0)</f>
        <v>Non</v>
      </c>
      <c r="G1294" s="327" t="s">
        <v>2764</v>
      </c>
      <c r="I1294" s="192" t="s">
        <v>724</v>
      </c>
      <c r="J1294" s="235">
        <v>108225</v>
      </c>
      <c r="K1294" s="192" t="s">
        <v>354</v>
      </c>
    </row>
    <row r="1295" spans="3:11" x14ac:dyDescent="0.25">
      <c r="C1295" s="192" t="s">
        <v>2445</v>
      </c>
      <c r="D1295" s="192" t="s">
        <v>2736</v>
      </c>
      <c r="E1295" s="192" t="s">
        <v>2757</v>
      </c>
      <c r="F1295" s="326" t="s">
        <v>70</v>
      </c>
      <c r="G1295" s="327" t="s">
        <v>2764</v>
      </c>
      <c r="I1295" s="192" t="s">
        <v>724</v>
      </c>
      <c r="J1295" s="235">
        <v>108000</v>
      </c>
      <c r="K1295" s="192" t="s">
        <v>354</v>
      </c>
    </row>
    <row r="1296" spans="3:11" x14ac:dyDescent="0.25">
      <c r="C1296" s="192" t="s">
        <v>2507</v>
      </c>
      <c r="D1296" s="192" t="s">
        <v>2736</v>
      </c>
      <c r="E1296" s="192" t="s">
        <v>2744</v>
      </c>
      <c r="F1296" s="192" t="str">
        <f>VLOOKUP(Table10[[#This Row],[Nom du paiement]],[3]dddd!$B:$D,3,0)</f>
        <v>Non</v>
      </c>
      <c r="G1296" s="327" t="s">
        <v>2764</v>
      </c>
      <c r="I1296" s="192" t="s">
        <v>724</v>
      </c>
      <c r="J1296" s="235">
        <v>106000</v>
      </c>
      <c r="K1296" s="192" t="s">
        <v>354</v>
      </c>
    </row>
    <row r="1297" spans="3:11" ht="15.75" x14ac:dyDescent="0.3">
      <c r="C1297" s="192" t="s">
        <v>2340</v>
      </c>
      <c r="D1297" s="192" t="s">
        <v>2736</v>
      </c>
      <c r="E1297" s="192" t="s">
        <v>2757</v>
      </c>
      <c r="F1297" s="326" t="s">
        <v>70</v>
      </c>
      <c r="G1297" s="327" t="s">
        <v>2763</v>
      </c>
      <c r="H1297" s="336" t="s">
        <v>2776</v>
      </c>
      <c r="I1297" s="192" t="s">
        <v>724</v>
      </c>
      <c r="J1297" s="235">
        <v>106000</v>
      </c>
      <c r="K1297" s="192" t="s">
        <v>354</v>
      </c>
    </row>
    <row r="1298" spans="3:11" x14ac:dyDescent="0.25">
      <c r="C1298" s="192" t="s">
        <v>2516</v>
      </c>
      <c r="D1298" s="192" t="s">
        <v>2736</v>
      </c>
      <c r="E1298" s="192" t="s">
        <v>2730</v>
      </c>
      <c r="F1298" s="192" t="str">
        <f>VLOOKUP(Table10[[#This Row],[Nom du paiement]],[3]dddd!$B:$D,3,0)</f>
        <v>Non</v>
      </c>
      <c r="G1298" s="327" t="s">
        <v>2764</v>
      </c>
      <c r="I1298" s="192" t="s">
        <v>724</v>
      </c>
      <c r="J1298" s="235">
        <v>104571</v>
      </c>
      <c r="K1298" s="192" t="s">
        <v>354</v>
      </c>
    </row>
    <row r="1299" spans="3:11" x14ac:dyDescent="0.25">
      <c r="C1299" s="192" t="s">
        <v>2372</v>
      </c>
      <c r="D1299" s="192" t="s">
        <v>2737</v>
      </c>
      <c r="E1299" s="192" t="s">
        <v>2748</v>
      </c>
      <c r="F1299" s="192" t="str">
        <f>VLOOKUP(Table10[[#This Row],[Nom du paiement]],[3]dddd!$B:$D,3,0)</f>
        <v>Oui</v>
      </c>
      <c r="G1299" s="327" t="s">
        <v>2764</v>
      </c>
      <c r="I1299" s="192" t="s">
        <v>724</v>
      </c>
      <c r="J1299" s="235">
        <v>103014</v>
      </c>
      <c r="K1299" s="192" t="s">
        <v>354</v>
      </c>
    </row>
    <row r="1300" spans="3:11" x14ac:dyDescent="0.25">
      <c r="C1300" s="192" t="s">
        <v>2341</v>
      </c>
      <c r="D1300" s="192" t="s">
        <v>2736</v>
      </c>
      <c r="E1300" s="192" t="s">
        <v>2757</v>
      </c>
      <c r="F1300" s="326" t="s">
        <v>70</v>
      </c>
      <c r="G1300" s="327" t="s">
        <v>2763</v>
      </c>
      <c r="H1300" s="335" t="s">
        <v>2774</v>
      </c>
      <c r="I1300" s="192" t="s">
        <v>724</v>
      </c>
      <c r="J1300" s="235">
        <v>102000</v>
      </c>
      <c r="K1300" s="192" t="s">
        <v>354</v>
      </c>
    </row>
    <row r="1301" spans="3:11" x14ac:dyDescent="0.25">
      <c r="C1301" s="192" t="s">
        <v>2394</v>
      </c>
      <c r="D1301" s="192" t="s">
        <v>2737</v>
      </c>
      <c r="E1301" s="192" t="s">
        <v>2704</v>
      </c>
      <c r="F1301" s="192" t="str">
        <f>VLOOKUP(Table10[[#This Row],[Nom du paiement]],[3]dddd!$B:$D,3,0)</f>
        <v>Oui</v>
      </c>
      <c r="G1301" s="327" t="s">
        <v>2764</v>
      </c>
      <c r="I1301" s="192" t="s">
        <v>724</v>
      </c>
      <c r="J1301" s="235">
        <v>101721</v>
      </c>
      <c r="K1301" s="192" t="s">
        <v>354</v>
      </c>
    </row>
    <row r="1302" spans="3:11" x14ac:dyDescent="0.25">
      <c r="C1302" s="192" t="s">
        <v>2621</v>
      </c>
      <c r="D1302" s="192" t="s">
        <v>2736</v>
      </c>
      <c r="E1302" s="192" t="s">
        <v>2744</v>
      </c>
      <c r="F1302" s="192" t="str">
        <f>VLOOKUP(Table10[[#This Row],[Nom du paiement]],[3]dddd!$B:$D,3,0)</f>
        <v>Non</v>
      </c>
      <c r="G1302" s="327" t="s">
        <v>2764</v>
      </c>
      <c r="I1302" s="192" t="s">
        <v>724</v>
      </c>
      <c r="J1302" s="235">
        <v>100000</v>
      </c>
      <c r="K1302" s="192" t="s">
        <v>354</v>
      </c>
    </row>
    <row r="1303" spans="3:11" x14ac:dyDescent="0.25">
      <c r="C1303" s="192" t="s">
        <v>2447</v>
      </c>
      <c r="D1303" s="192" t="s">
        <v>2737</v>
      </c>
      <c r="E1303" s="192" t="s">
        <v>2717</v>
      </c>
      <c r="F1303" s="192" t="str">
        <f>VLOOKUP(Table10[[#This Row],[Nom du paiement]],[3]dddd!$B:$D,3,0)</f>
        <v>Oui</v>
      </c>
      <c r="G1303" s="327" t="s">
        <v>2764</v>
      </c>
      <c r="I1303" s="192" t="s">
        <v>724</v>
      </c>
      <c r="J1303" s="235">
        <v>100000</v>
      </c>
      <c r="K1303" s="192" t="s">
        <v>354</v>
      </c>
    </row>
    <row r="1304" spans="3:11" x14ac:dyDescent="0.25">
      <c r="C1304" s="192" t="s">
        <v>2344</v>
      </c>
      <c r="D1304" s="192" t="s">
        <v>2736</v>
      </c>
      <c r="E1304" s="192" t="s">
        <v>2757</v>
      </c>
      <c r="F1304" s="326" t="s">
        <v>70</v>
      </c>
      <c r="G1304" s="327" t="s">
        <v>2763</v>
      </c>
      <c r="H1304" s="335" t="s">
        <v>2772</v>
      </c>
      <c r="I1304" s="192" t="s">
        <v>724</v>
      </c>
      <c r="J1304" s="235">
        <v>100000</v>
      </c>
      <c r="K1304" s="192" t="s">
        <v>354</v>
      </c>
    </row>
    <row r="1305" spans="3:11" x14ac:dyDescent="0.25">
      <c r="C1305" s="192" t="s">
        <v>2476</v>
      </c>
      <c r="D1305" s="192" t="s">
        <v>2737</v>
      </c>
      <c r="E1305" s="192" t="s">
        <v>2704</v>
      </c>
      <c r="F1305" s="192" t="str">
        <f>VLOOKUP(Table10[[#This Row],[Nom du paiement]],[3]dddd!$B:$D,3,0)</f>
        <v>Oui</v>
      </c>
      <c r="G1305" s="327" t="s">
        <v>2764</v>
      </c>
      <c r="I1305" s="192" t="s">
        <v>724</v>
      </c>
      <c r="J1305" s="235">
        <v>99800</v>
      </c>
      <c r="K1305" s="192" t="s">
        <v>354</v>
      </c>
    </row>
    <row r="1306" spans="3:11" x14ac:dyDescent="0.25">
      <c r="C1306" s="192" t="s">
        <v>2610</v>
      </c>
      <c r="D1306" s="192" t="s">
        <v>2736</v>
      </c>
      <c r="E1306" s="192" t="s">
        <v>2730</v>
      </c>
      <c r="F1306" s="192" t="str">
        <f>VLOOKUP(Table10[[#This Row],[Nom du paiement]],[3]dddd!$B:$D,3,0)</f>
        <v>Non</v>
      </c>
      <c r="G1306" s="327" t="s">
        <v>2764</v>
      </c>
      <c r="I1306" s="192" t="s">
        <v>724</v>
      </c>
      <c r="J1306" s="235">
        <v>99000</v>
      </c>
      <c r="K1306" s="192" t="s">
        <v>354</v>
      </c>
    </row>
    <row r="1307" spans="3:11" x14ac:dyDescent="0.25">
      <c r="C1307" s="192" t="s">
        <v>2474</v>
      </c>
      <c r="D1307" s="192" t="s">
        <v>2737</v>
      </c>
      <c r="E1307" s="192" t="s">
        <v>2704</v>
      </c>
      <c r="F1307" s="192" t="str">
        <f>VLOOKUP(Table10[[#This Row],[Nom du paiement]],[3]dddd!$B:$D,3,0)</f>
        <v>Oui</v>
      </c>
      <c r="G1307" s="327" t="s">
        <v>2764</v>
      </c>
      <c r="I1307" s="192" t="s">
        <v>724</v>
      </c>
      <c r="J1307" s="235">
        <v>99000</v>
      </c>
      <c r="K1307" s="192" t="s">
        <v>354</v>
      </c>
    </row>
    <row r="1308" spans="3:11" x14ac:dyDescent="0.25">
      <c r="C1308" s="192" t="s">
        <v>2336</v>
      </c>
      <c r="D1308" s="192" t="s">
        <v>2736</v>
      </c>
      <c r="E1308" s="192" t="s">
        <v>2759</v>
      </c>
      <c r="F1308" s="192" t="str">
        <f>VLOOKUP(Table10[[#This Row],[Nom du paiement]],[3]dddd!$B:$D,3,0)</f>
        <v>Non</v>
      </c>
      <c r="G1308" s="327" t="s">
        <v>2764</v>
      </c>
      <c r="H1308" s="335" t="s">
        <v>2771</v>
      </c>
      <c r="I1308" s="192" t="s">
        <v>724</v>
      </c>
      <c r="J1308" s="235">
        <v>98000</v>
      </c>
      <c r="K1308" s="192" t="s">
        <v>354</v>
      </c>
    </row>
    <row r="1309" spans="3:11" ht="15" x14ac:dyDescent="0.25">
      <c r="C1309" s="192" t="s">
        <v>2347</v>
      </c>
      <c r="D1309" s="192" t="s">
        <v>2736</v>
      </c>
      <c r="E1309" s="192" t="s">
        <v>2757</v>
      </c>
      <c r="F1309" s="326" t="s">
        <v>70</v>
      </c>
      <c r="G1309" s="327" t="s">
        <v>2763</v>
      </c>
      <c r="H1309" s="338" t="s">
        <v>2778</v>
      </c>
      <c r="I1309" s="192" t="s">
        <v>724</v>
      </c>
      <c r="J1309" s="235">
        <v>98000</v>
      </c>
      <c r="K1309" s="192" t="s">
        <v>354</v>
      </c>
    </row>
    <row r="1310" spans="3:11" x14ac:dyDescent="0.25">
      <c r="C1310" s="192" t="s">
        <v>2441</v>
      </c>
      <c r="D1310" s="192" t="s">
        <v>2737</v>
      </c>
      <c r="E1310" s="192" t="s">
        <v>2704</v>
      </c>
      <c r="F1310" s="192" t="str">
        <f>VLOOKUP(Table10[[#This Row],[Nom du paiement]],[3]dddd!$B:$D,3,0)</f>
        <v>Oui</v>
      </c>
      <c r="G1310" s="327" t="s">
        <v>2764</v>
      </c>
      <c r="I1310" s="192" t="s">
        <v>724</v>
      </c>
      <c r="J1310" s="235">
        <v>97658</v>
      </c>
      <c r="K1310" s="192" t="s">
        <v>354</v>
      </c>
    </row>
    <row r="1311" spans="3:11" x14ac:dyDescent="0.25">
      <c r="C1311" s="192" t="s">
        <v>2456</v>
      </c>
      <c r="D1311" s="192" t="s">
        <v>2736</v>
      </c>
      <c r="E1311" s="192" t="s">
        <v>2729</v>
      </c>
      <c r="F1311" s="192" t="str">
        <f>VLOOKUP(Table10[[#This Row],[Nom du paiement]],[3]dddd!$B:$D,3,0)</f>
        <v>Non</v>
      </c>
      <c r="G1311" s="327" t="s">
        <v>2764</v>
      </c>
      <c r="I1311" s="192" t="s">
        <v>724</v>
      </c>
      <c r="J1311" s="235">
        <v>97500</v>
      </c>
      <c r="K1311" s="192" t="s">
        <v>354</v>
      </c>
    </row>
    <row r="1312" spans="3:11" x14ac:dyDescent="0.25">
      <c r="C1312" s="192" t="s">
        <v>2539</v>
      </c>
      <c r="D1312" s="192" t="s">
        <v>2737</v>
      </c>
      <c r="E1312" s="192" t="s">
        <v>2704</v>
      </c>
      <c r="F1312" s="192" t="str">
        <f>VLOOKUP(Table10[[#This Row],[Nom du paiement]],[3]dddd!$B:$D,3,0)</f>
        <v>Oui</v>
      </c>
      <c r="G1312" s="327" t="s">
        <v>2764</v>
      </c>
      <c r="I1312" s="192" t="s">
        <v>724</v>
      </c>
      <c r="J1312" s="235">
        <v>96175</v>
      </c>
      <c r="K1312" s="192" t="s">
        <v>354</v>
      </c>
    </row>
    <row r="1313" spans="3:11" x14ac:dyDescent="0.25">
      <c r="C1313" s="192" t="s">
        <v>2480</v>
      </c>
      <c r="D1313" s="192" t="s">
        <v>2737</v>
      </c>
      <c r="E1313" s="192" t="s">
        <v>2748</v>
      </c>
      <c r="F1313" s="192" t="str">
        <f>VLOOKUP(Table10[[#This Row],[Nom du paiement]],[3]dddd!$B:$D,3,0)</f>
        <v>Oui</v>
      </c>
      <c r="G1313" s="327" t="s">
        <v>2764</v>
      </c>
      <c r="I1313" s="192" t="s">
        <v>724</v>
      </c>
      <c r="J1313" s="235">
        <v>96000</v>
      </c>
      <c r="K1313" s="192" t="s">
        <v>354</v>
      </c>
    </row>
    <row r="1314" spans="3:11" x14ac:dyDescent="0.25">
      <c r="C1314" s="192" t="s">
        <v>2559</v>
      </c>
      <c r="D1314" s="192" t="s">
        <v>2736</v>
      </c>
      <c r="E1314" s="192" t="s">
        <v>2750</v>
      </c>
      <c r="F1314" s="192" t="str">
        <f>VLOOKUP(Table10[[#This Row],[Nom du paiement]],[3]dddd!$B:$D,3,0)</f>
        <v>Non</v>
      </c>
      <c r="G1314" s="327" t="s">
        <v>2764</v>
      </c>
      <c r="I1314" s="192" t="s">
        <v>724</v>
      </c>
      <c r="J1314" s="235">
        <v>95435</v>
      </c>
      <c r="K1314" s="192" t="s">
        <v>354</v>
      </c>
    </row>
    <row r="1315" spans="3:11" x14ac:dyDescent="0.25">
      <c r="C1315" s="192" t="s">
        <v>2427</v>
      </c>
      <c r="D1315" s="192" t="s">
        <v>2736</v>
      </c>
      <c r="E1315" s="192" t="s">
        <v>2724</v>
      </c>
      <c r="F1315" s="192" t="str">
        <f>VLOOKUP(Table10[[#This Row],[Nom du paiement]],[3]dddd!$B:$D,3,0)</f>
        <v>Non</v>
      </c>
      <c r="G1315" s="327" t="s">
        <v>2764</v>
      </c>
      <c r="I1315" s="192" t="s">
        <v>724</v>
      </c>
      <c r="J1315" s="235">
        <v>94218</v>
      </c>
      <c r="K1315" s="192" t="s">
        <v>354</v>
      </c>
    </row>
    <row r="1316" spans="3:11" x14ac:dyDescent="0.25">
      <c r="C1316" s="192" t="s">
        <v>2373</v>
      </c>
      <c r="D1316" s="192" t="s">
        <v>2736</v>
      </c>
      <c r="E1316" s="192" t="s">
        <v>2750</v>
      </c>
      <c r="F1316" s="192" t="str">
        <f>VLOOKUP(Table10[[#This Row],[Nom du paiement]],[3]dddd!$B:$D,3,0)</f>
        <v>Non</v>
      </c>
      <c r="G1316" s="327" t="s">
        <v>2764</v>
      </c>
      <c r="I1316" s="192" t="s">
        <v>724</v>
      </c>
      <c r="J1316" s="235">
        <v>94206</v>
      </c>
      <c r="K1316" s="192" t="s">
        <v>354</v>
      </c>
    </row>
    <row r="1317" spans="3:11" x14ac:dyDescent="0.25">
      <c r="C1317" s="192" t="s">
        <v>2475</v>
      </c>
      <c r="D1317" s="192" t="s">
        <v>2736</v>
      </c>
      <c r="E1317" s="192" t="s">
        <v>2729</v>
      </c>
      <c r="F1317" s="192" t="str">
        <f>VLOOKUP(Table10[[#This Row],[Nom du paiement]],[3]dddd!$B:$D,3,0)</f>
        <v>Non</v>
      </c>
      <c r="G1317" s="327" t="s">
        <v>2764</v>
      </c>
      <c r="I1317" s="192" t="s">
        <v>724</v>
      </c>
      <c r="J1317" s="235">
        <v>93750</v>
      </c>
      <c r="K1317" s="192" t="s">
        <v>354</v>
      </c>
    </row>
    <row r="1318" spans="3:11" x14ac:dyDescent="0.25">
      <c r="C1318" s="192" t="s">
        <v>2645</v>
      </c>
      <c r="D1318" s="192" t="s">
        <v>2736</v>
      </c>
      <c r="E1318" s="192" t="s">
        <v>2730</v>
      </c>
      <c r="F1318" s="192" t="str">
        <f>VLOOKUP(Table10[[#This Row],[Nom du paiement]],[3]dddd!$B:$D,3,0)</f>
        <v>Non</v>
      </c>
      <c r="G1318" s="327" t="s">
        <v>2764</v>
      </c>
      <c r="I1318" s="192" t="s">
        <v>724</v>
      </c>
      <c r="J1318" s="235">
        <v>93600</v>
      </c>
      <c r="K1318" s="192" t="s">
        <v>354</v>
      </c>
    </row>
    <row r="1319" spans="3:11" x14ac:dyDescent="0.25">
      <c r="C1319" s="192" t="s">
        <v>2506</v>
      </c>
      <c r="D1319" s="192" t="s">
        <v>2736</v>
      </c>
      <c r="E1319" s="192" t="s">
        <v>2752</v>
      </c>
      <c r="F1319" s="192" t="str">
        <f>VLOOKUP(Table10[[#This Row],[Nom du paiement]],[3]dddd!$B:$D,3,0)</f>
        <v>Non</v>
      </c>
      <c r="G1319" s="327" t="s">
        <v>2764</v>
      </c>
      <c r="I1319" s="192" t="s">
        <v>724</v>
      </c>
      <c r="J1319" s="235">
        <v>93036</v>
      </c>
      <c r="K1319" s="192" t="s">
        <v>354</v>
      </c>
    </row>
    <row r="1320" spans="3:11" x14ac:dyDescent="0.25">
      <c r="C1320" s="192" t="s">
        <v>2553</v>
      </c>
      <c r="D1320" s="192" t="s">
        <v>2737</v>
      </c>
      <c r="E1320" s="192" t="s">
        <v>2704</v>
      </c>
      <c r="F1320" s="192" t="str">
        <f>VLOOKUP(Table10[[#This Row],[Nom du paiement]],[3]dddd!$B:$D,3,0)</f>
        <v>Oui</v>
      </c>
      <c r="G1320" s="327" t="s">
        <v>2764</v>
      </c>
      <c r="I1320" s="192" t="s">
        <v>724</v>
      </c>
      <c r="J1320" s="235">
        <v>90999</v>
      </c>
      <c r="K1320" s="192" t="s">
        <v>354</v>
      </c>
    </row>
    <row r="1321" spans="3:11" x14ac:dyDescent="0.25">
      <c r="C1321" s="192" t="s">
        <v>2620</v>
      </c>
      <c r="D1321" s="192" t="s">
        <v>2736</v>
      </c>
      <c r="E1321" s="192" t="s">
        <v>2750</v>
      </c>
      <c r="F1321" s="192" t="str">
        <f>VLOOKUP(Table10[[#This Row],[Nom du paiement]],[3]dddd!$B:$D,3,0)</f>
        <v>Non</v>
      </c>
      <c r="G1321" s="327" t="s">
        <v>2764</v>
      </c>
      <c r="I1321" s="192" t="s">
        <v>724</v>
      </c>
      <c r="J1321" s="235">
        <v>90000</v>
      </c>
      <c r="K1321" s="192" t="s">
        <v>354</v>
      </c>
    </row>
    <row r="1322" spans="3:11" x14ac:dyDescent="0.25">
      <c r="C1322" s="192" t="s">
        <v>2643</v>
      </c>
      <c r="D1322" s="192" t="s">
        <v>2736</v>
      </c>
      <c r="E1322" s="192" t="s">
        <v>2730</v>
      </c>
      <c r="F1322" s="192" t="str">
        <f>VLOOKUP(Table10[[#This Row],[Nom du paiement]],[3]dddd!$B:$D,3,0)</f>
        <v>Non</v>
      </c>
      <c r="G1322" s="327" t="s">
        <v>2764</v>
      </c>
      <c r="I1322" s="192" t="s">
        <v>724</v>
      </c>
      <c r="J1322" s="235">
        <v>90000</v>
      </c>
      <c r="K1322" s="192" t="s">
        <v>354</v>
      </c>
    </row>
    <row r="1323" spans="3:11" x14ac:dyDescent="0.25">
      <c r="C1323" s="192" t="s">
        <v>2436</v>
      </c>
      <c r="D1323" s="192" t="s">
        <v>2736</v>
      </c>
      <c r="E1323" s="192" t="s">
        <v>2714</v>
      </c>
      <c r="F1323" s="192" t="str">
        <f>VLOOKUP(Table10[[#This Row],[Nom du paiement]],[3]dddd!$B:$D,3,0)</f>
        <v>Non</v>
      </c>
      <c r="G1323" s="327" t="s">
        <v>2764</v>
      </c>
      <c r="I1323" s="192" t="s">
        <v>724</v>
      </c>
      <c r="J1323" s="235">
        <v>90000</v>
      </c>
      <c r="K1323" s="192" t="s">
        <v>354</v>
      </c>
    </row>
    <row r="1324" spans="3:11" x14ac:dyDescent="0.25">
      <c r="C1324" s="192" t="s">
        <v>2492</v>
      </c>
      <c r="D1324" s="192" t="s">
        <v>2736</v>
      </c>
      <c r="E1324" s="192" t="s">
        <v>2756</v>
      </c>
      <c r="F1324" s="326" t="s">
        <v>70</v>
      </c>
      <c r="G1324" s="327" t="s">
        <v>2764</v>
      </c>
      <c r="I1324" s="192" t="s">
        <v>724</v>
      </c>
      <c r="J1324" s="235">
        <v>90000</v>
      </c>
      <c r="K1324" s="192" t="s">
        <v>354</v>
      </c>
    </row>
    <row r="1325" spans="3:11" x14ac:dyDescent="0.25">
      <c r="C1325" s="192" t="s">
        <v>2463</v>
      </c>
      <c r="D1325" s="192" t="s">
        <v>2736</v>
      </c>
      <c r="E1325" s="192" t="s">
        <v>2757</v>
      </c>
      <c r="F1325" s="326" t="s">
        <v>70</v>
      </c>
      <c r="G1325" s="327" t="s">
        <v>2764</v>
      </c>
      <c r="I1325" s="192" t="s">
        <v>724</v>
      </c>
      <c r="J1325" s="235">
        <v>90000</v>
      </c>
      <c r="K1325" s="192" t="s">
        <v>354</v>
      </c>
    </row>
    <row r="1326" spans="3:11" x14ac:dyDescent="0.25">
      <c r="C1326" s="192" t="s">
        <v>2360</v>
      </c>
      <c r="D1326" s="192" t="s">
        <v>2736</v>
      </c>
      <c r="E1326" s="192" t="s">
        <v>2701</v>
      </c>
      <c r="F1326" s="192" t="str">
        <f>VLOOKUP(Table10[[#This Row],[Nom du paiement]],[3]dddd!$B:$D,3,0)</f>
        <v>Non</v>
      </c>
      <c r="G1326" s="327" t="s">
        <v>2764</v>
      </c>
      <c r="I1326" s="192" t="s">
        <v>724</v>
      </c>
      <c r="J1326" s="235">
        <v>88750</v>
      </c>
      <c r="K1326" s="192" t="s">
        <v>354</v>
      </c>
    </row>
    <row r="1327" spans="3:11" x14ac:dyDescent="0.25">
      <c r="C1327" s="192" t="s">
        <v>2511</v>
      </c>
      <c r="D1327" s="192" t="s">
        <v>2737</v>
      </c>
      <c r="E1327" s="192" t="s">
        <v>2748</v>
      </c>
      <c r="F1327" s="192" t="str">
        <f>VLOOKUP(Table10[[#This Row],[Nom du paiement]],[3]dddd!$B:$D,3,0)</f>
        <v>Oui</v>
      </c>
      <c r="G1327" s="327" t="s">
        <v>2764</v>
      </c>
      <c r="I1327" s="192" t="s">
        <v>724</v>
      </c>
      <c r="J1327" s="235">
        <v>87760</v>
      </c>
      <c r="K1327" s="192" t="s">
        <v>354</v>
      </c>
    </row>
    <row r="1328" spans="3:11" x14ac:dyDescent="0.25">
      <c r="C1328" s="192" t="s">
        <v>2493</v>
      </c>
      <c r="D1328" s="192" t="s">
        <v>2736</v>
      </c>
      <c r="E1328" s="192" t="s">
        <v>2724</v>
      </c>
      <c r="F1328" s="192" t="str">
        <f>VLOOKUP(Table10[[#This Row],[Nom du paiement]],[3]dddd!$B:$D,3,0)</f>
        <v>Non</v>
      </c>
      <c r="G1328" s="327" t="s">
        <v>2764</v>
      </c>
      <c r="I1328" s="192" t="s">
        <v>724</v>
      </c>
      <c r="J1328" s="235">
        <v>87482</v>
      </c>
      <c r="K1328" s="192" t="s">
        <v>354</v>
      </c>
    </row>
    <row r="1329" spans="3:11" x14ac:dyDescent="0.25">
      <c r="C1329" s="192" t="s">
        <v>2484</v>
      </c>
      <c r="D1329" s="192" t="s">
        <v>2737</v>
      </c>
      <c r="E1329" s="192" t="s">
        <v>2704</v>
      </c>
      <c r="F1329" s="192" t="str">
        <f>VLOOKUP(Table10[[#This Row],[Nom du paiement]],[3]dddd!$B:$D,3,0)</f>
        <v>Oui</v>
      </c>
      <c r="G1329" s="327" t="s">
        <v>2764</v>
      </c>
      <c r="I1329" s="192" t="s">
        <v>724</v>
      </c>
      <c r="J1329" s="235">
        <v>87358</v>
      </c>
      <c r="K1329" s="192" t="s">
        <v>354</v>
      </c>
    </row>
    <row r="1330" spans="3:11" x14ac:dyDescent="0.25">
      <c r="C1330" s="192" t="s">
        <v>2655</v>
      </c>
      <c r="D1330" s="192" t="s">
        <v>2736</v>
      </c>
      <c r="E1330" s="192" t="s">
        <v>2759</v>
      </c>
      <c r="F1330" s="192" t="str">
        <f>VLOOKUP(Table10[[#This Row],[Nom du paiement]],[3]dddd!$B:$D,3,0)</f>
        <v>Non</v>
      </c>
      <c r="G1330" s="327" t="s">
        <v>2764</v>
      </c>
      <c r="I1330" s="192" t="s">
        <v>724</v>
      </c>
      <c r="J1330" s="235">
        <v>86667</v>
      </c>
      <c r="K1330" s="192" t="s">
        <v>354</v>
      </c>
    </row>
    <row r="1331" spans="3:11" x14ac:dyDescent="0.25">
      <c r="C1331" s="192" t="s">
        <v>2372</v>
      </c>
      <c r="D1331" s="192" t="s">
        <v>2736</v>
      </c>
      <c r="E1331" s="192" t="s">
        <v>2757</v>
      </c>
      <c r="F1331" s="326" t="s">
        <v>70</v>
      </c>
      <c r="G1331" s="327" t="s">
        <v>2764</v>
      </c>
      <c r="I1331" s="192" t="s">
        <v>724</v>
      </c>
      <c r="J1331" s="235">
        <v>86000</v>
      </c>
      <c r="K1331" s="192" t="s">
        <v>354</v>
      </c>
    </row>
    <row r="1332" spans="3:11" x14ac:dyDescent="0.25">
      <c r="C1332" s="192" t="s">
        <v>2544</v>
      </c>
      <c r="D1332" s="192" t="s">
        <v>2736</v>
      </c>
      <c r="E1332" s="192" t="s">
        <v>2757</v>
      </c>
      <c r="F1332" s="326" t="s">
        <v>70</v>
      </c>
      <c r="G1332" s="327" t="s">
        <v>2764</v>
      </c>
      <c r="I1332" s="192" t="s">
        <v>724</v>
      </c>
      <c r="J1332" s="235">
        <v>85000</v>
      </c>
      <c r="K1332" s="192" t="s">
        <v>354</v>
      </c>
    </row>
    <row r="1333" spans="3:11" x14ac:dyDescent="0.25">
      <c r="C1333" s="192" t="s">
        <v>2547</v>
      </c>
      <c r="D1333" s="192" t="s">
        <v>2736</v>
      </c>
      <c r="E1333" s="192" t="s">
        <v>2701</v>
      </c>
      <c r="F1333" s="192" t="str">
        <f>VLOOKUP(Table10[[#This Row],[Nom du paiement]],[3]dddd!$B:$D,3,0)</f>
        <v>Non</v>
      </c>
      <c r="G1333" s="327" t="s">
        <v>2764</v>
      </c>
      <c r="I1333" s="192" t="s">
        <v>724</v>
      </c>
      <c r="J1333" s="235">
        <v>83700</v>
      </c>
      <c r="K1333" s="192" t="s">
        <v>354</v>
      </c>
    </row>
    <row r="1334" spans="3:11" x14ac:dyDescent="0.25">
      <c r="C1334" s="192" t="s">
        <v>2619</v>
      </c>
      <c r="D1334" s="192" t="s">
        <v>2736</v>
      </c>
      <c r="E1334" s="192" t="s">
        <v>2729</v>
      </c>
      <c r="F1334" s="192" t="str">
        <f>VLOOKUP(Table10[[#This Row],[Nom du paiement]],[3]dddd!$B:$D,3,0)</f>
        <v>Non</v>
      </c>
      <c r="G1334" s="327" t="s">
        <v>2764</v>
      </c>
      <c r="I1334" s="192" t="s">
        <v>724</v>
      </c>
      <c r="J1334" s="235">
        <v>83406</v>
      </c>
      <c r="K1334" s="192" t="s">
        <v>354</v>
      </c>
    </row>
    <row r="1335" spans="3:11" x14ac:dyDescent="0.25">
      <c r="C1335" s="192" t="s">
        <v>2635</v>
      </c>
      <c r="D1335" s="192" t="s">
        <v>2736</v>
      </c>
      <c r="E1335" s="192" t="s">
        <v>2759</v>
      </c>
      <c r="F1335" s="192" t="str">
        <f>VLOOKUP(Table10[[#This Row],[Nom du paiement]],[3]dddd!$B:$D,3,0)</f>
        <v>Non</v>
      </c>
      <c r="G1335" s="327" t="s">
        <v>2764</v>
      </c>
      <c r="I1335" s="192" t="s">
        <v>724</v>
      </c>
      <c r="J1335" s="235">
        <v>83334</v>
      </c>
      <c r="K1335" s="192" t="s">
        <v>354</v>
      </c>
    </row>
    <row r="1336" spans="3:11" x14ac:dyDescent="0.25">
      <c r="C1336" s="192" t="s">
        <v>2619</v>
      </c>
      <c r="D1336" s="192" t="s">
        <v>2736</v>
      </c>
      <c r="E1336" s="192" t="s">
        <v>2701</v>
      </c>
      <c r="F1336" s="192" t="str">
        <f>VLOOKUP(Table10[[#This Row],[Nom du paiement]],[3]dddd!$B:$D,3,0)</f>
        <v>Non</v>
      </c>
      <c r="G1336" s="327" t="s">
        <v>2764</v>
      </c>
      <c r="I1336" s="192" t="s">
        <v>724</v>
      </c>
      <c r="J1336" s="235">
        <v>82000</v>
      </c>
      <c r="K1336" s="192" t="s">
        <v>354</v>
      </c>
    </row>
    <row r="1337" spans="3:11" x14ac:dyDescent="0.25">
      <c r="C1337" s="192" t="s">
        <v>2433</v>
      </c>
      <c r="D1337" s="192" t="s">
        <v>2736</v>
      </c>
      <c r="E1337" s="192" t="s">
        <v>2724</v>
      </c>
      <c r="F1337" s="192" t="str">
        <f>VLOOKUP(Table10[[#This Row],[Nom du paiement]],[3]dddd!$B:$D,3,0)</f>
        <v>Non</v>
      </c>
      <c r="G1337" s="327" t="s">
        <v>2764</v>
      </c>
      <c r="I1337" s="192" t="s">
        <v>724</v>
      </c>
      <c r="J1337" s="235">
        <v>81126</v>
      </c>
      <c r="K1337" s="192" t="s">
        <v>354</v>
      </c>
    </row>
    <row r="1338" spans="3:11" x14ac:dyDescent="0.25">
      <c r="C1338" s="192" t="s">
        <v>2520</v>
      </c>
      <c r="D1338" s="192" t="s">
        <v>2736</v>
      </c>
      <c r="E1338" s="192" t="s">
        <v>2730</v>
      </c>
      <c r="F1338" s="192" t="str">
        <f>VLOOKUP(Table10[[#This Row],[Nom du paiement]],[3]dddd!$B:$D,3,0)</f>
        <v>Non</v>
      </c>
      <c r="G1338" s="327" t="s">
        <v>2764</v>
      </c>
      <c r="I1338" s="192" t="s">
        <v>724</v>
      </c>
      <c r="J1338" s="235">
        <v>81000</v>
      </c>
      <c r="K1338" s="192" t="s">
        <v>354</v>
      </c>
    </row>
    <row r="1339" spans="3:11" x14ac:dyDescent="0.25">
      <c r="C1339" s="192" t="s">
        <v>2619</v>
      </c>
      <c r="D1339" s="192" t="s">
        <v>2736</v>
      </c>
      <c r="E1339" s="192" t="s">
        <v>2730</v>
      </c>
      <c r="F1339" s="192" t="str">
        <f>VLOOKUP(Table10[[#This Row],[Nom du paiement]],[3]dddd!$B:$D,3,0)</f>
        <v>Non</v>
      </c>
      <c r="G1339" s="327" t="s">
        <v>2764</v>
      </c>
      <c r="I1339" s="192" t="s">
        <v>724</v>
      </c>
      <c r="J1339" s="235">
        <v>81000</v>
      </c>
      <c r="K1339" s="192" t="s">
        <v>354</v>
      </c>
    </row>
    <row r="1340" spans="3:11" x14ac:dyDescent="0.25">
      <c r="C1340" s="192" t="s">
        <v>2506</v>
      </c>
      <c r="D1340" s="192" t="s">
        <v>2736</v>
      </c>
      <c r="E1340" s="192" t="s">
        <v>2728</v>
      </c>
      <c r="F1340" s="192" t="str">
        <f>VLOOKUP(Table10[[#This Row],[Nom du paiement]],[3]dddd!$B:$D,3,0)</f>
        <v>Non</v>
      </c>
      <c r="G1340" s="327" t="s">
        <v>2764</v>
      </c>
      <c r="I1340" s="192" t="s">
        <v>724</v>
      </c>
      <c r="J1340" s="235">
        <v>80554</v>
      </c>
      <c r="K1340" s="192" t="s">
        <v>354</v>
      </c>
    </row>
    <row r="1341" spans="3:11" x14ac:dyDescent="0.25">
      <c r="C1341" s="192" t="s">
        <v>2528</v>
      </c>
      <c r="D1341" s="192" t="s">
        <v>2736</v>
      </c>
      <c r="E1341" s="192" t="s">
        <v>2758</v>
      </c>
      <c r="F1341" s="192" t="str">
        <f>VLOOKUP(Table10[[#This Row],[Nom du paiement]],[3]dddd!$B:$D,3,0)</f>
        <v>Oui</v>
      </c>
      <c r="G1341" s="327" t="s">
        <v>2764</v>
      </c>
      <c r="I1341" s="192" t="s">
        <v>724</v>
      </c>
      <c r="J1341" s="235">
        <v>80000</v>
      </c>
      <c r="K1341" s="192" t="s">
        <v>354</v>
      </c>
    </row>
    <row r="1342" spans="3:11" x14ac:dyDescent="0.25">
      <c r="C1342" s="192" t="s">
        <v>2549</v>
      </c>
      <c r="D1342" s="192" t="s">
        <v>2736</v>
      </c>
      <c r="E1342" s="192" t="s">
        <v>2728</v>
      </c>
      <c r="F1342" s="192" t="str">
        <f>VLOOKUP(Table10[[#This Row],[Nom du paiement]],[3]dddd!$B:$D,3,0)</f>
        <v>Non</v>
      </c>
      <c r="G1342" s="327" t="s">
        <v>2764</v>
      </c>
      <c r="I1342" s="192" t="s">
        <v>724</v>
      </c>
      <c r="J1342" s="235">
        <v>79737</v>
      </c>
      <c r="K1342" s="192" t="s">
        <v>354</v>
      </c>
    </row>
    <row r="1343" spans="3:11" x14ac:dyDescent="0.25">
      <c r="C1343" s="192" t="s">
        <v>2469</v>
      </c>
      <c r="D1343" s="192" t="s">
        <v>2737</v>
      </c>
      <c r="E1343" s="192" t="s">
        <v>2704</v>
      </c>
      <c r="F1343" s="192" t="str">
        <f>VLOOKUP(Table10[[#This Row],[Nom du paiement]],[3]dddd!$B:$D,3,0)</f>
        <v>Oui</v>
      </c>
      <c r="G1343" s="327" t="s">
        <v>2764</v>
      </c>
      <c r="I1343" s="192" t="s">
        <v>724</v>
      </c>
      <c r="J1343" s="235">
        <v>79163</v>
      </c>
      <c r="K1343" s="192" t="s">
        <v>354</v>
      </c>
    </row>
    <row r="1344" spans="3:11" x14ac:dyDescent="0.25">
      <c r="C1344" s="192" t="s">
        <v>2373</v>
      </c>
      <c r="D1344" s="192" t="s">
        <v>2736</v>
      </c>
      <c r="E1344" s="192" t="s">
        <v>2701</v>
      </c>
      <c r="F1344" s="192" t="str">
        <f>VLOOKUP(Table10[[#This Row],[Nom du paiement]],[3]dddd!$B:$D,3,0)</f>
        <v>Non</v>
      </c>
      <c r="G1344" s="327" t="s">
        <v>2764</v>
      </c>
      <c r="I1344" s="192" t="s">
        <v>724</v>
      </c>
      <c r="J1344" s="235">
        <v>79000</v>
      </c>
      <c r="K1344" s="192" t="s">
        <v>354</v>
      </c>
    </row>
    <row r="1345" spans="3:11" x14ac:dyDescent="0.25">
      <c r="C1345" s="192" t="s">
        <v>2393</v>
      </c>
      <c r="D1345" s="192" t="s">
        <v>2737</v>
      </c>
      <c r="E1345" s="192" t="s">
        <v>2704</v>
      </c>
      <c r="F1345" s="192" t="str">
        <f>VLOOKUP(Table10[[#This Row],[Nom du paiement]],[3]dddd!$B:$D,3,0)</f>
        <v>Oui</v>
      </c>
      <c r="G1345" s="327" t="s">
        <v>2764</v>
      </c>
      <c r="I1345" s="192" t="s">
        <v>724</v>
      </c>
      <c r="J1345" s="235">
        <v>76131</v>
      </c>
      <c r="K1345" s="192" t="s">
        <v>354</v>
      </c>
    </row>
    <row r="1346" spans="3:11" x14ac:dyDescent="0.25">
      <c r="C1346" s="192" t="s">
        <v>2355</v>
      </c>
      <c r="D1346" s="192" t="s">
        <v>2736</v>
      </c>
      <c r="E1346" s="192" t="s">
        <v>2724</v>
      </c>
      <c r="F1346" s="192" t="str">
        <f>VLOOKUP(Table10[[#This Row],[Nom du paiement]],[3]dddd!$B:$D,3,0)</f>
        <v>Non</v>
      </c>
      <c r="G1346" s="327" t="s">
        <v>2764</v>
      </c>
      <c r="I1346" s="192" t="s">
        <v>724</v>
      </c>
      <c r="J1346" s="235">
        <v>76080</v>
      </c>
      <c r="K1346" s="192" t="s">
        <v>354</v>
      </c>
    </row>
    <row r="1347" spans="3:11" x14ac:dyDescent="0.25">
      <c r="C1347" s="192" t="s">
        <v>2522</v>
      </c>
      <c r="D1347" s="192" t="s">
        <v>2736</v>
      </c>
      <c r="E1347" s="192" t="s">
        <v>2693</v>
      </c>
      <c r="F1347" s="192" t="str">
        <f>VLOOKUP(Table10[[#This Row],[Nom du paiement]],[3]dddd!$B:$D,3,0)</f>
        <v>Non</v>
      </c>
      <c r="G1347" s="327" t="s">
        <v>2764</v>
      </c>
      <c r="I1347" s="192" t="s">
        <v>724</v>
      </c>
      <c r="J1347" s="235">
        <v>75000</v>
      </c>
      <c r="K1347" s="192" t="s">
        <v>354</v>
      </c>
    </row>
    <row r="1348" spans="3:11" x14ac:dyDescent="0.25">
      <c r="C1348" s="192" t="s">
        <v>2559</v>
      </c>
      <c r="D1348" s="192" t="s">
        <v>2736</v>
      </c>
      <c r="E1348" s="192" t="s">
        <v>2693</v>
      </c>
      <c r="F1348" s="192" t="str">
        <f>VLOOKUP(Table10[[#This Row],[Nom du paiement]],[3]dddd!$B:$D,3,0)</f>
        <v>Non</v>
      </c>
      <c r="G1348" s="327" t="s">
        <v>2764</v>
      </c>
      <c r="I1348" s="192" t="s">
        <v>724</v>
      </c>
      <c r="J1348" s="235">
        <v>75000</v>
      </c>
      <c r="K1348" s="192" t="s">
        <v>354</v>
      </c>
    </row>
    <row r="1349" spans="3:11" x14ac:dyDescent="0.25">
      <c r="C1349" s="192" t="s">
        <v>2613</v>
      </c>
      <c r="D1349" s="192" t="s">
        <v>2736</v>
      </c>
      <c r="E1349" s="192" t="s">
        <v>2693</v>
      </c>
      <c r="F1349" s="192" t="str">
        <f>VLOOKUP(Table10[[#This Row],[Nom du paiement]],[3]dddd!$B:$D,3,0)</f>
        <v>Non</v>
      </c>
      <c r="G1349" s="327" t="s">
        <v>2764</v>
      </c>
      <c r="I1349" s="192" t="s">
        <v>724</v>
      </c>
      <c r="J1349" s="235">
        <v>75000</v>
      </c>
      <c r="K1349" s="192" t="s">
        <v>354</v>
      </c>
    </row>
    <row r="1350" spans="3:11" x14ac:dyDescent="0.25">
      <c r="C1350" s="192" t="s">
        <v>2461</v>
      </c>
      <c r="D1350" s="192" t="s">
        <v>2736</v>
      </c>
      <c r="E1350" s="192" t="s">
        <v>2744</v>
      </c>
      <c r="F1350" s="192" t="str">
        <f>VLOOKUP(Table10[[#This Row],[Nom du paiement]],[3]dddd!$B:$D,3,0)</f>
        <v>Non</v>
      </c>
      <c r="G1350" s="327" t="s">
        <v>2764</v>
      </c>
      <c r="I1350" s="192" t="s">
        <v>724</v>
      </c>
      <c r="J1350" s="235">
        <v>75000</v>
      </c>
      <c r="K1350" s="192" t="s">
        <v>354</v>
      </c>
    </row>
    <row r="1351" spans="3:11" x14ac:dyDescent="0.25">
      <c r="C1351" s="192" t="s">
        <v>2622</v>
      </c>
      <c r="D1351" s="192" t="s">
        <v>2736</v>
      </c>
      <c r="E1351" s="192" t="s">
        <v>2744</v>
      </c>
      <c r="F1351" s="192" t="str">
        <f>VLOOKUP(Table10[[#This Row],[Nom du paiement]],[3]dddd!$B:$D,3,0)</f>
        <v>Non</v>
      </c>
      <c r="G1351" s="327" t="s">
        <v>2764</v>
      </c>
      <c r="I1351" s="192" t="s">
        <v>724</v>
      </c>
      <c r="J1351" s="235">
        <v>75000</v>
      </c>
      <c r="K1351" s="192" t="s">
        <v>354</v>
      </c>
    </row>
    <row r="1352" spans="3:11" x14ac:dyDescent="0.25">
      <c r="C1352" s="192" t="s">
        <v>2497</v>
      </c>
      <c r="D1352" s="192" t="s">
        <v>2736</v>
      </c>
      <c r="E1352" s="192" t="s">
        <v>2730</v>
      </c>
      <c r="F1352" s="192" t="str">
        <f>VLOOKUP(Table10[[#This Row],[Nom du paiement]],[3]dddd!$B:$D,3,0)</f>
        <v>Non</v>
      </c>
      <c r="G1352" s="327" t="s">
        <v>2764</v>
      </c>
      <c r="I1352" s="192" t="s">
        <v>724</v>
      </c>
      <c r="J1352" s="235">
        <v>74175</v>
      </c>
      <c r="K1352" s="192" t="s">
        <v>354</v>
      </c>
    </row>
    <row r="1353" spans="3:11" x14ac:dyDescent="0.25">
      <c r="C1353" s="192" t="s">
        <v>2641</v>
      </c>
      <c r="D1353" s="192" t="s">
        <v>2736</v>
      </c>
      <c r="E1353" s="192" t="s">
        <v>2757</v>
      </c>
      <c r="F1353" s="326" t="s">
        <v>70</v>
      </c>
      <c r="G1353" s="327" t="s">
        <v>2764</v>
      </c>
      <c r="I1353" s="192" t="s">
        <v>724</v>
      </c>
      <c r="J1353" s="235">
        <v>74000</v>
      </c>
      <c r="K1353" s="192" t="s">
        <v>354</v>
      </c>
    </row>
    <row r="1354" spans="3:11" x14ac:dyDescent="0.25">
      <c r="C1354" s="192" t="s">
        <v>2618</v>
      </c>
      <c r="D1354" s="192" t="s">
        <v>2736</v>
      </c>
      <c r="E1354" s="192" t="s">
        <v>2701</v>
      </c>
      <c r="F1354" s="192" t="str">
        <f>VLOOKUP(Table10[[#This Row],[Nom du paiement]],[3]dddd!$B:$D,3,0)</f>
        <v>Non</v>
      </c>
      <c r="G1354" s="327" t="s">
        <v>2764</v>
      </c>
      <c r="I1354" s="192" t="s">
        <v>724</v>
      </c>
      <c r="J1354" s="235">
        <v>72000</v>
      </c>
      <c r="K1354" s="192" t="s">
        <v>354</v>
      </c>
    </row>
    <row r="1355" spans="3:11" x14ac:dyDescent="0.25">
      <c r="C1355" s="192" t="s">
        <v>2501</v>
      </c>
      <c r="D1355" s="192" t="s">
        <v>2736</v>
      </c>
      <c r="E1355" s="192" t="s">
        <v>2758</v>
      </c>
      <c r="F1355" s="192" t="str">
        <f>VLOOKUP(Table10[[#This Row],[Nom du paiement]],[3]dddd!$B:$D,3,0)</f>
        <v>Oui</v>
      </c>
      <c r="G1355" s="327" t="s">
        <v>2764</v>
      </c>
      <c r="I1355" s="192" t="s">
        <v>724</v>
      </c>
      <c r="J1355" s="235">
        <v>70000</v>
      </c>
      <c r="K1355" s="192" t="s">
        <v>354</v>
      </c>
    </row>
    <row r="1356" spans="3:11" ht="15.75" x14ac:dyDescent="0.3">
      <c r="C1356" s="192" t="s">
        <v>2342</v>
      </c>
      <c r="D1356" s="192" t="s">
        <v>2736</v>
      </c>
      <c r="E1356" s="192" t="s">
        <v>2757</v>
      </c>
      <c r="F1356" s="326" t="s">
        <v>70</v>
      </c>
      <c r="G1356" s="327" t="s">
        <v>2763</v>
      </c>
      <c r="H1356" s="336" t="s">
        <v>2775</v>
      </c>
      <c r="I1356" s="192" t="s">
        <v>724</v>
      </c>
      <c r="J1356" s="235">
        <v>70000</v>
      </c>
      <c r="K1356" s="192" t="s">
        <v>354</v>
      </c>
    </row>
    <row r="1357" spans="3:11" x14ac:dyDescent="0.25">
      <c r="C1357" s="192" t="s">
        <v>2629</v>
      </c>
      <c r="D1357" s="192" t="s">
        <v>2736</v>
      </c>
      <c r="E1357" s="192" t="s">
        <v>2757</v>
      </c>
      <c r="F1357" s="326" t="s">
        <v>70</v>
      </c>
      <c r="G1357" s="327" t="s">
        <v>2764</v>
      </c>
      <c r="I1357" s="192" t="s">
        <v>724</v>
      </c>
      <c r="J1357" s="235">
        <v>68000</v>
      </c>
      <c r="K1357" s="192" t="s">
        <v>354</v>
      </c>
    </row>
    <row r="1358" spans="3:11" x14ac:dyDescent="0.25">
      <c r="C1358" s="192" t="s">
        <v>2620</v>
      </c>
      <c r="D1358" s="192" t="s">
        <v>2736</v>
      </c>
      <c r="E1358" s="192" t="s">
        <v>2728</v>
      </c>
      <c r="F1358" s="192" t="str">
        <f>VLOOKUP(Table10[[#This Row],[Nom du paiement]],[3]dddd!$B:$D,3,0)</f>
        <v>Non</v>
      </c>
      <c r="G1358" s="327" t="s">
        <v>2764</v>
      </c>
      <c r="I1358" s="192" t="s">
        <v>724</v>
      </c>
      <c r="J1358" s="235">
        <v>67500</v>
      </c>
      <c r="K1358" s="192" t="s">
        <v>354</v>
      </c>
    </row>
    <row r="1359" spans="3:11" x14ac:dyDescent="0.25">
      <c r="C1359" s="192" t="s">
        <v>2537</v>
      </c>
      <c r="D1359" s="192" t="s">
        <v>2736</v>
      </c>
      <c r="E1359" s="192" t="s">
        <v>2730</v>
      </c>
      <c r="F1359" s="192" t="str">
        <f>VLOOKUP(Table10[[#This Row],[Nom du paiement]],[3]dddd!$B:$D,3,0)</f>
        <v>Non</v>
      </c>
      <c r="G1359" s="327" t="s">
        <v>2764</v>
      </c>
      <c r="I1359" s="192" t="s">
        <v>724</v>
      </c>
      <c r="J1359" s="235">
        <v>67500</v>
      </c>
      <c r="K1359" s="192" t="s">
        <v>354</v>
      </c>
    </row>
    <row r="1360" spans="3:11" x14ac:dyDescent="0.25">
      <c r="C1360" s="192" t="s">
        <v>2437</v>
      </c>
      <c r="D1360" s="192" t="s">
        <v>2737</v>
      </c>
      <c r="E1360" s="192" t="s">
        <v>2704</v>
      </c>
      <c r="F1360" s="192" t="str">
        <f>VLOOKUP(Table10[[#This Row],[Nom du paiement]],[3]dddd!$B:$D,3,0)</f>
        <v>Oui</v>
      </c>
      <c r="G1360" s="327" t="s">
        <v>2764</v>
      </c>
      <c r="I1360" s="192" t="s">
        <v>724</v>
      </c>
      <c r="J1360" s="235">
        <v>67067</v>
      </c>
      <c r="K1360" s="192" t="s">
        <v>354</v>
      </c>
    </row>
    <row r="1361" spans="3:11" x14ac:dyDescent="0.25">
      <c r="C1361" s="192" t="s">
        <v>2529</v>
      </c>
      <c r="D1361" s="192" t="s">
        <v>2736</v>
      </c>
      <c r="E1361" s="192" t="s">
        <v>2750</v>
      </c>
      <c r="F1361" s="192" t="str">
        <f>VLOOKUP(Table10[[#This Row],[Nom du paiement]],[3]dddd!$B:$D,3,0)</f>
        <v>Non</v>
      </c>
      <c r="G1361" s="327" t="s">
        <v>2764</v>
      </c>
      <c r="I1361" s="192" t="s">
        <v>724</v>
      </c>
      <c r="J1361" s="235">
        <v>66960</v>
      </c>
      <c r="K1361" s="192" t="s">
        <v>354</v>
      </c>
    </row>
    <row r="1362" spans="3:11" ht="15" x14ac:dyDescent="0.25">
      <c r="C1362" s="192" t="s">
        <v>2347</v>
      </c>
      <c r="D1362" s="192" t="s">
        <v>2736</v>
      </c>
      <c r="E1362" s="192" t="s">
        <v>2759</v>
      </c>
      <c r="F1362" s="192" t="str">
        <f>VLOOKUP(Table10[[#This Row],[Nom du paiement]],[3]dddd!$B:$D,3,0)</f>
        <v>Non</v>
      </c>
      <c r="G1362" s="327" t="s">
        <v>2763</v>
      </c>
      <c r="H1362" s="338" t="s">
        <v>2778</v>
      </c>
      <c r="I1362" s="192" t="s">
        <v>724</v>
      </c>
      <c r="J1362" s="235">
        <v>66667</v>
      </c>
      <c r="K1362" s="192" t="s">
        <v>354</v>
      </c>
    </row>
    <row r="1363" spans="3:11" x14ac:dyDescent="0.25">
      <c r="C1363" s="192" t="s">
        <v>2350</v>
      </c>
      <c r="D1363" s="192" t="s">
        <v>2736</v>
      </c>
      <c r="E1363" s="192" t="s">
        <v>2759</v>
      </c>
      <c r="F1363" s="192" t="str">
        <f>VLOOKUP(Table10[[#This Row],[Nom du paiement]],[3]dddd!$B:$D,3,0)</f>
        <v>Non</v>
      </c>
      <c r="G1363" s="327" t="s">
        <v>2763</v>
      </c>
      <c r="I1363" s="192" t="s">
        <v>724</v>
      </c>
      <c r="J1363" s="235">
        <v>66667</v>
      </c>
      <c r="K1363" s="192" t="s">
        <v>354</v>
      </c>
    </row>
    <row r="1364" spans="3:11" x14ac:dyDescent="0.25">
      <c r="C1364" s="192" t="s">
        <v>2632</v>
      </c>
      <c r="D1364" s="192" t="s">
        <v>2736</v>
      </c>
      <c r="E1364" s="192" t="s">
        <v>2759</v>
      </c>
      <c r="F1364" s="192" t="str">
        <f>VLOOKUP(Table10[[#This Row],[Nom du paiement]],[3]dddd!$B:$D,3,0)</f>
        <v>Non</v>
      </c>
      <c r="G1364" s="327" t="s">
        <v>2764</v>
      </c>
      <c r="I1364" s="192" t="s">
        <v>724</v>
      </c>
      <c r="J1364" s="235">
        <v>66667</v>
      </c>
      <c r="K1364" s="192" t="s">
        <v>354</v>
      </c>
    </row>
    <row r="1365" spans="3:11" x14ac:dyDescent="0.25">
      <c r="C1365" s="192" t="s">
        <v>2642</v>
      </c>
      <c r="D1365" s="192" t="s">
        <v>2736</v>
      </c>
      <c r="E1365" s="192" t="s">
        <v>2757</v>
      </c>
      <c r="F1365" s="326" t="s">
        <v>70</v>
      </c>
      <c r="G1365" s="327" t="s">
        <v>2764</v>
      </c>
      <c r="I1365" s="192" t="s">
        <v>724</v>
      </c>
      <c r="J1365" s="235">
        <v>66000</v>
      </c>
      <c r="K1365" s="192" t="s">
        <v>354</v>
      </c>
    </row>
    <row r="1366" spans="3:11" x14ac:dyDescent="0.25">
      <c r="C1366" s="192" t="s">
        <v>2503</v>
      </c>
      <c r="D1366" s="192" t="s">
        <v>2736</v>
      </c>
      <c r="E1366" s="192" t="s">
        <v>2757</v>
      </c>
      <c r="F1366" s="326" t="s">
        <v>70</v>
      </c>
      <c r="G1366" s="327" t="s">
        <v>2764</v>
      </c>
      <c r="I1366" s="192" t="s">
        <v>724</v>
      </c>
      <c r="J1366" s="235">
        <v>64000</v>
      </c>
      <c r="K1366" s="192" t="s">
        <v>354</v>
      </c>
    </row>
    <row r="1367" spans="3:11" x14ac:dyDescent="0.25">
      <c r="C1367" s="192" t="s">
        <v>2645</v>
      </c>
      <c r="D1367" s="192" t="s">
        <v>2736</v>
      </c>
      <c r="E1367" s="192" t="s">
        <v>2753</v>
      </c>
      <c r="F1367" s="192" t="str">
        <f>VLOOKUP(Table10[[#This Row],[Nom du paiement]],[3]dddd!$B:$D,3,0)</f>
        <v>Non</v>
      </c>
      <c r="G1367" s="327" t="s">
        <v>2764</v>
      </c>
      <c r="I1367" s="192" t="s">
        <v>724</v>
      </c>
      <c r="J1367" s="235">
        <v>63450</v>
      </c>
      <c r="K1367" s="192" t="s">
        <v>354</v>
      </c>
    </row>
    <row r="1368" spans="3:11" x14ac:dyDescent="0.25">
      <c r="C1368" s="192" t="s">
        <v>2491</v>
      </c>
      <c r="D1368" s="192" t="s">
        <v>2736</v>
      </c>
      <c r="E1368" s="192" t="s">
        <v>2701</v>
      </c>
      <c r="F1368" s="192" t="str">
        <f>VLOOKUP(Table10[[#This Row],[Nom du paiement]],[3]dddd!$B:$D,3,0)</f>
        <v>Non</v>
      </c>
      <c r="G1368" s="327" t="s">
        <v>2764</v>
      </c>
      <c r="I1368" s="192" t="s">
        <v>724</v>
      </c>
      <c r="J1368" s="235">
        <v>63200</v>
      </c>
      <c r="K1368" s="192" t="s">
        <v>354</v>
      </c>
    </row>
    <row r="1369" spans="3:11" x14ac:dyDescent="0.25">
      <c r="C1369" s="192" t="s">
        <v>2427</v>
      </c>
      <c r="D1369" s="192" t="s">
        <v>2736</v>
      </c>
      <c r="E1369" s="192" t="s">
        <v>2750</v>
      </c>
      <c r="F1369" s="192" t="str">
        <f>VLOOKUP(Table10[[#This Row],[Nom du paiement]],[3]dddd!$B:$D,3,0)</f>
        <v>Non</v>
      </c>
      <c r="G1369" s="327" t="s">
        <v>2764</v>
      </c>
      <c r="I1369" s="192" t="s">
        <v>724</v>
      </c>
      <c r="J1369" s="235">
        <v>63000</v>
      </c>
      <c r="K1369" s="192" t="s">
        <v>354</v>
      </c>
    </row>
    <row r="1370" spans="3:11" x14ac:dyDescent="0.25">
      <c r="C1370" s="192" t="s">
        <v>2547</v>
      </c>
      <c r="D1370" s="192" t="s">
        <v>2736</v>
      </c>
      <c r="E1370" s="192" t="s">
        <v>2730</v>
      </c>
      <c r="F1370" s="192" t="str">
        <f>VLOOKUP(Table10[[#This Row],[Nom du paiement]],[3]dddd!$B:$D,3,0)</f>
        <v>Non</v>
      </c>
      <c r="G1370" s="327" t="s">
        <v>2764</v>
      </c>
      <c r="I1370" s="192" t="s">
        <v>724</v>
      </c>
      <c r="J1370" s="235">
        <v>62400</v>
      </c>
      <c r="K1370" s="192" t="s">
        <v>354</v>
      </c>
    </row>
    <row r="1371" spans="3:11" x14ac:dyDescent="0.25">
      <c r="C1371" s="192" t="s">
        <v>2532</v>
      </c>
      <c r="D1371" s="192" t="s">
        <v>2737</v>
      </c>
      <c r="E1371" s="192" t="s">
        <v>2704</v>
      </c>
      <c r="F1371" s="192" t="str">
        <f>VLOOKUP(Table10[[#This Row],[Nom du paiement]],[3]dddd!$B:$D,3,0)</f>
        <v>Oui</v>
      </c>
      <c r="G1371" s="327" t="s">
        <v>2764</v>
      </c>
      <c r="I1371" s="192" t="s">
        <v>724</v>
      </c>
      <c r="J1371" s="235">
        <v>62020</v>
      </c>
      <c r="K1371" s="192" t="s">
        <v>354</v>
      </c>
    </row>
    <row r="1372" spans="3:11" ht="15.75" x14ac:dyDescent="0.3">
      <c r="C1372" s="192" t="s">
        <v>2346</v>
      </c>
      <c r="D1372" s="192" t="s">
        <v>2736</v>
      </c>
      <c r="E1372" s="192" t="s">
        <v>2757</v>
      </c>
      <c r="F1372" s="326" t="s">
        <v>70</v>
      </c>
      <c r="G1372" s="327" t="s">
        <v>2763</v>
      </c>
      <c r="H1372" s="336" t="s">
        <v>2766</v>
      </c>
      <c r="I1372" s="192" t="s">
        <v>724</v>
      </c>
      <c r="J1372" s="235">
        <v>62000</v>
      </c>
      <c r="K1372" s="192" t="s">
        <v>354</v>
      </c>
    </row>
    <row r="1373" spans="3:11" x14ac:dyDescent="0.25">
      <c r="C1373" s="192" t="s">
        <v>2367</v>
      </c>
      <c r="D1373" s="192" t="s">
        <v>2736</v>
      </c>
      <c r="E1373" s="192" t="s">
        <v>2757</v>
      </c>
      <c r="F1373" s="326" t="s">
        <v>70</v>
      </c>
      <c r="G1373" s="327" t="s">
        <v>2764</v>
      </c>
      <c r="I1373" s="192" t="s">
        <v>724</v>
      </c>
      <c r="J1373" s="235">
        <v>62000</v>
      </c>
      <c r="K1373" s="192" t="s">
        <v>354</v>
      </c>
    </row>
    <row r="1374" spans="3:11" x14ac:dyDescent="0.25">
      <c r="C1374" s="192" t="s">
        <v>2402</v>
      </c>
      <c r="D1374" s="192" t="s">
        <v>2736</v>
      </c>
      <c r="E1374" s="192" t="s">
        <v>2729</v>
      </c>
      <c r="F1374" s="192" t="str">
        <f>VLOOKUP(Table10[[#This Row],[Nom du paiement]],[3]dddd!$B:$D,3,0)</f>
        <v>Non</v>
      </c>
      <c r="G1374" s="327" t="s">
        <v>2764</v>
      </c>
      <c r="I1374" s="192" t="s">
        <v>724</v>
      </c>
      <c r="J1374" s="235">
        <v>61962</v>
      </c>
      <c r="K1374" s="192" t="s">
        <v>354</v>
      </c>
    </row>
    <row r="1375" spans="3:11" x14ac:dyDescent="0.25">
      <c r="C1375" s="192" t="s">
        <v>2486</v>
      </c>
      <c r="D1375" s="192" t="s">
        <v>2736</v>
      </c>
      <c r="E1375" s="192" t="s">
        <v>2750</v>
      </c>
      <c r="F1375" s="192" t="str">
        <f>VLOOKUP(Table10[[#This Row],[Nom du paiement]],[3]dddd!$B:$D,3,0)</f>
        <v>Non</v>
      </c>
      <c r="G1375" s="327" t="s">
        <v>2764</v>
      </c>
      <c r="I1375" s="192" t="s">
        <v>724</v>
      </c>
      <c r="J1375" s="235">
        <v>61915</v>
      </c>
      <c r="K1375" s="192" t="s">
        <v>354</v>
      </c>
    </row>
    <row r="1376" spans="3:11" x14ac:dyDescent="0.25">
      <c r="C1376" s="192" t="s">
        <v>2366</v>
      </c>
      <c r="D1376" s="192" t="s">
        <v>2736</v>
      </c>
      <c r="E1376" s="192" t="s">
        <v>2750</v>
      </c>
      <c r="F1376" s="192" t="str">
        <f>VLOOKUP(Table10[[#This Row],[Nom du paiement]],[3]dddd!$B:$D,3,0)</f>
        <v>Non</v>
      </c>
      <c r="G1376" s="327" t="s">
        <v>2764</v>
      </c>
      <c r="I1376" s="192" t="s">
        <v>724</v>
      </c>
      <c r="J1376" s="235">
        <v>60473</v>
      </c>
      <c r="K1376" s="192" t="s">
        <v>354</v>
      </c>
    </row>
    <row r="1377" spans="3:11" x14ac:dyDescent="0.25">
      <c r="C1377" s="192" t="s">
        <v>2427</v>
      </c>
      <c r="D1377" s="192" t="s">
        <v>2736</v>
      </c>
      <c r="E1377" s="192" t="s">
        <v>2728</v>
      </c>
      <c r="F1377" s="192" t="str">
        <f>VLOOKUP(Table10[[#This Row],[Nom du paiement]],[3]dddd!$B:$D,3,0)</f>
        <v>Non</v>
      </c>
      <c r="G1377" s="327" t="s">
        <v>2764</v>
      </c>
      <c r="I1377" s="192" t="s">
        <v>724</v>
      </c>
      <c r="J1377" s="235">
        <v>60000</v>
      </c>
      <c r="K1377" s="192" t="s">
        <v>354</v>
      </c>
    </row>
    <row r="1378" spans="3:11" x14ac:dyDescent="0.25">
      <c r="C1378" s="192" t="s">
        <v>2614</v>
      </c>
      <c r="D1378" s="192" t="s">
        <v>2736</v>
      </c>
      <c r="E1378" s="192" t="s">
        <v>2750</v>
      </c>
      <c r="F1378" s="192" t="str">
        <f>VLOOKUP(Table10[[#This Row],[Nom du paiement]],[3]dddd!$B:$D,3,0)</f>
        <v>Non</v>
      </c>
      <c r="G1378" s="327" t="s">
        <v>2764</v>
      </c>
      <c r="I1378" s="192" t="s">
        <v>724</v>
      </c>
      <c r="J1378" s="235">
        <v>60000</v>
      </c>
      <c r="K1378" s="192" t="s">
        <v>354</v>
      </c>
    </row>
    <row r="1379" spans="3:11" ht="15.75" x14ac:dyDescent="0.3">
      <c r="C1379" s="192" t="s">
        <v>2352</v>
      </c>
      <c r="D1379" s="192" t="s">
        <v>2736</v>
      </c>
      <c r="E1379" s="192" t="s">
        <v>2756</v>
      </c>
      <c r="F1379" s="326" t="s">
        <v>70</v>
      </c>
      <c r="G1379" s="327" t="s">
        <v>2763</v>
      </c>
      <c r="H1379" s="336" t="s">
        <v>2770</v>
      </c>
      <c r="I1379" s="192" t="s">
        <v>724</v>
      </c>
      <c r="J1379" s="235">
        <v>60000</v>
      </c>
      <c r="K1379" s="192" t="s">
        <v>354</v>
      </c>
    </row>
    <row r="1380" spans="3:11" x14ac:dyDescent="0.25">
      <c r="C1380" s="192" t="s">
        <v>2437</v>
      </c>
      <c r="D1380" s="192" t="s">
        <v>2736</v>
      </c>
      <c r="E1380" s="192" t="s">
        <v>2756</v>
      </c>
      <c r="F1380" s="326" t="s">
        <v>70</v>
      </c>
      <c r="G1380" s="327" t="s">
        <v>2764</v>
      </c>
      <c r="I1380" s="192" t="s">
        <v>724</v>
      </c>
      <c r="J1380" s="235">
        <v>60000</v>
      </c>
      <c r="K1380" s="192" t="s">
        <v>354</v>
      </c>
    </row>
    <row r="1381" spans="3:11" x14ac:dyDescent="0.25">
      <c r="C1381" s="192" t="s">
        <v>2520</v>
      </c>
      <c r="D1381" s="192" t="s">
        <v>2736</v>
      </c>
      <c r="E1381" s="192" t="s">
        <v>2756</v>
      </c>
      <c r="F1381" s="326" t="s">
        <v>70</v>
      </c>
      <c r="G1381" s="327" t="s">
        <v>2764</v>
      </c>
      <c r="I1381" s="192" t="s">
        <v>724</v>
      </c>
      <c r="J1381" s="235">
        <v>60000</v>
      </c>
      <c r="K1381" s="192" t="s">
        <v>354</v>
      </c>
    </row>
    <row r="1382" spans="3:11" x14ac:dyDescent="0.25">
      <c r="C1382" s="192" t="s">
        <v>2625</v>
      </c>
      <c r="D1382" s="192" t="s">
        <v>2736</v>
      </c>
      <c r="E1382" s="192" t="s">
        <v>2756</v>
      </c>
      <c r="F1382" s="326" t="s">
        <v>70</v>
      </c>
      <c r="G1382" s="327" t="s">
        <v>2764</v>
      </c>
      <c r="I1382" s="192" t="s">
        <v>724</v>
      </c>
      <c r="J1382" s="235">
        <v>60000</v>
      </c>
      <c r="K1382" s="192" t="s">
        <v>354</v>
      </c>
    </row>
    <row r="1383" spans="3:11" x14ac:dyDescent="0.25">
      <c r="C1383" s="192" t="s">
        <v>2643</v>
      </c>
      <c r="D1383" s="192" t="s">
        <v>2736</v>
      </c>
      <c r="E1383" s="192" t="s">
        <v>2756</v>
      </c>
      <c r="F1383" s="326" t="s">
        <v>70</v>
      </c>
      <c r="G1383" s="327" t="s">
        <v>2764</v>
      </c>
      <c r="I1383" s="192" t="s">
        <v>724</v>
      </c>
      <c r="J1383" s="235">
        <v>60000</v>
      </c>
      <c r="K1383" s="192" t="s">
        <v>354</v>
      </c>
    </row>
    <row r="1384" spans="3:11" x14ac:dyDescent="0.25">
      <c r="C1384" s="192" t="s">
        <v>2341</v>
      </c>
      <c r="D1384" s="192" t="s">
        <v>2736</v>
      </c>
      <c r="E1384" s="192" t="s">
        <v>2759</v>
      </c>
      <c r="F1384" s="192" t="str">
        <f>VLOOKUP(Table10[[#This Row],[Nom du paiement]],[3]dddd!$B:$D,3,0)</f>
        <v>Non</v>
      </c>
      <c r="G1384" s="327" t="s">
        <v>2763</v>
      </c>
      <c r="H1384" s="335" t="s">
        <v>2774</v>
      </c>
      <c r="I1384" s="192" t="s">
        <v>724</v>
      </c>
      <c r="J1384" s="235">
        <v>60000</v>
      </c>
      <c r="K1384" s="192" t="s">
        <v>354</v>
      </c>
    </row>
    <row r="1385" spans="3:11" x14ac:dyDescent="0.25">
      <c r="C1385" s="192" t="s">
        <v>2411</v>
      </c>
      <c r="D1385" s="192" t="s">
        <v>2737</v>
      </c>
      <c r="E1385" s="192" t="s">
        <v>2717</v>
      </c>
      <c r="F1385" s="192" t="str">
        <f>VLOOKUP(Table10[[#This Row],[Nom du paiement]],[3]dddd!$B:$D,3,0)</f>
        <v>Oui</v>
      </c>
      <c r="G1385" s="327" t="s">
        <v>2764</v>
      </c>
      <c r="I1385" s="192" t="s">
        <v>724</v>
      </c>
      <c r="J1385" s="235">
        <v>60000</v>
      </c>
      <c r="K1385" s="192" t="s">
        <v>354</v>
      </c>
    </row>
    <row r="1386" spans="3:11" x14ac:dyDescent="0.25">
      <c r="C1386" s="192" t="s">
        <v>2433</v>
      </c>
      <c r="D1386" s="192" t="s">
        <v>2737</v>
      </c>
      <c r="E1386" s="192" t="s">
        <v>2717</v>
      </c>
      <c r="F1386" s="192" t="str">
        <f>VLOOKUP(Table10[[#This Row],[Nom du paiement]],[3]dddd!$B:$D,3,0)</f>
        <v>Oui</v>
      </c>
      <c r="G1386" s="327" t="s">
        <v>2764</v>
      </c>
      <c r="I1386" s="192" t="s">
        <v>724</v>
      </c>
      <c r="J1386" s="235">
        <v>60000</v>
      </c>
      <c r="K1386" s="192" t="s">
        <v>354</v>
      </c>
    </row>
    <row r="1387" spans="3:11" x14ac:dyDescent="0.25">
      <c r="C1387" s="192" t="s">
        <v>2544</v>
      </c>
      <c r="D1387" s="192" t="s">
        <v>2737</v>
      </c>
      <c r="E1387" s="192" t="s">
        <v>2717</v>
      </c>
      <c r="F1387" s="192" t="str">
        <f>VLOOKUP(Table10[[#This Row],[Nom du paiement]],[3]dddd!$B:$D,3,0)</f>
        <v>Oui</v>
      </c>
      <c r="G1387" s="327" t="s">
        <v>2764</v>
      </c>
      <c r="I1387" s="192" t="s">
        <v>724</v>
      </c>
      <c r="J1387" s="235">
        <v>60000</v>
      </c>
      <c r="K1387" s="192" t="s">
        <v>354</v>
      </c>
    </row>
    <row r="1388" spans="3:11" x14ac:dyDescent="0.25">
      <c r="C1388" s="192" t="s">
        <v>2458</v>
      </c>
      <c r="D1388" s="192" t="s">
        <v>2736</v>
      </c>
      <c r="E1388" s="192" t="s">
        <v>2757</v>
      </c>
      <c r="F1388" s="326" t="s">
        <v>70</v>
      </c>
      <c r="G1388" s="327" t="s">
        <v>2764</v>
      </c>
      <c r="I1388" s="192" t="s">
        <v>724</v>
      </c>
      <c r="J1388" s="235">
        <v>60000</v>
      </c>
      <c r="K1388" s="192" t="s">
        <v>354</v>
      </c>
    </row>
    <row r="1389" spans="3:11" x14ac:dyDescent="0.25">
      <c r="C1389" s="192" t="s">
        <v>2611</v>
      </c>
      <c r="D1389" s="192" t="s">
        <v>2736</v>
      </c>
      <c r="E1389" s="192" t="s">
        <v>2728</v>
      </c>
      <c r="F1389" s="192" t="str">
        <f>VLOOKUP(Table10[[#This Row],[Nom du paiement]],[3]dddd!$B:$D,3,0)</f>
        <v>Non</v>
      </c>
      <c r="G1389" s="327" t="s">
        <v>2764</v>
      </c>
      <c r="I1389" s="192" t="s">
        <v>724</v>
      </c>
      <c r="J1389" s="235">
        <v>59825</v>
      </c>
      <c r="K1389" s="192" t="s">
        <v>354</v>
      </c>
    </row>
    <row r="1390" spans="3:11" x14ac:dyDescent="0.25">
      <c r="C1390" s="192" t="s">
        <v>2397</v>
      </c>
      <c r="D1390" s="192" t="s">
        <v>2736</v>
      </c>
      <c r="E1390" s="192" t="s">
        <v>2724</v>
      </c>
      <c r="F1390" s="192" t="str">
        <f>VLOOKUP(Table10[[#This Row],[Nom du paiement]],[3]dddd!$B:$D,3,0)</f>
        <v>Non</v>
      </c>
      <c r="G1390" s="327" t="s">
        <v>2764</v>
      </c>
      <c r="I1390" s="192" t="s">
        <v>724</v>
      </c>
      <c r="J1390" s="235">
        <v>57196</v>
      </c>
      <c r="K1390" s="192" t="s">
        <v>354</v>
      </c>
    </row>
    <row r="1391" spans="3:11" x14ac:dyDescent="0.25">
      <c r="C1391" s="192" t="s">
        <v>2612</v>
      </c>
      <c r="D1391" s="192" t="s">
        <v>2736</v>
      </c>
      <c r="E1391" s="192" t="s">
        <v>2724</v>
      </c>
      <c r="F1391" s="192" t="str">
        <f>VLOOKUP(Table10[[#This Row],[Nom du paiement]],[3]dddd!$B:$D,3,0)</f>
        <v>Non</v>
      </c>
      <c r="G1391" s="327" t="s">
        <v>2764</v>
      </c>
      <c r="I1391" s="192" t="s">
        <v>724</v>
      </c>
      <c r="J1391" s="235">
        <v>56430</v>
      </c>
      <c r="K1391" s="192" t="s">
        <v>354</v>
      </c>
    </row>
    <row r="1392" spans="3:11" x14ac:dyDescent="0.25">
      <c r="C1392" s="192" t="s">
        <v>2429</v>
      </c>
      <c r="D1392" s="192" t="s">
        <v>2736</v>
      </c>
      <c r="E1392" s="192" t="s">
        <v>2757</v>
      </c>
      <c r="F1392" s="326" t="s">
        <v>70</v>
      </c>
      <c r="G1392" s="327" t="s">
        <v>2764</v>
      </c>
      <c r="I1392" s="192" t="s">
        <v>724</v>
      </c>
      <c r="J1392" s="235">
        <v>56000</v>
      </c>
      <c r="K1392" s="192" t="s">
        <v>354</v>
      </c>
    </row>
    <row r="1393" spans="3:11" x14ac:dyDescent="0.25">
      <c r="C1393" s="192" t="s">
        <v>2637</v>
      </c>
      <c r="D1393" s="192" t="s">
        <v>2736</v>
      </c>
      <c r="E1393" s="192" t="s">
        <v>2757</v>
      </c>
      <c r="F1393" s="326" t="s">
        <v>70</v>
      </c>
      <c r="G1393" s="327" t="s">
        <v>2764</v>
      </c>
      <c r="I1393" s="192" t="s">
        <v>724</v>
      </c>
      <c r="J1393" s="235">
        <v>56000</v>
      </c>
      <c r="K1393" s="192" t="s">
        <v>354</v>
      </c>
    </row>
    <row r="1394" spans="3:11" x14ac:dyDescent="0.25">
      <c r="C1394" s="192" t="s">
        <v>2639</v>
      </c>
      <c r="D1394" s="192" t="s">
        <v>2736</v>
      </c>
      <c r="E1394" s="192" t="s">
        <v>2752</v>
      </c>
      <c r="F1394" s="192" t="str">
        <f>VLOOKUP(Table10[[#This Row],[Nom du paiement]],[3]dddd!$B:$D,3,0)</f>
        <v>Non</v>
      </c>
      <c r="G1394" s="327" t="s">
        <v>2764</v>
      </c>
      <c r="I1394" s="192" t="s">
        <v>724</v>
      </c>
      <c r="J1394" s="235">
        <v>55647</v>
      </c>
      <c r="K1394" s="192" t="s">
        <v>354</v>
      </c>
    </row>
    <row r="1395" spans="3:11" x14ac:dyDescent="0.25">
      <c r="C1395" s="192" t="s">
        <v>2632</v>
      </c>
      <c r="D1395" s="192" t="s">
        <v>2736</v>
      </c>
      <c r="E1395" s="192" t="s">
        <v>2729</v>
      </c>
      <c r="F1395" s="192" t="str">
        <f>VLOOKUP(Table10[[#This Row],[Nom du paiement]],[3]dddd!$B:$D,3,0)</f>
        <v>Non</v>
      </c>
      <c r="G1395" s="327" t="s">
        <v>2764</v>
      </c>
      <c r="I1395" s="192" t="s">
        <v>724</v>
      </c>
      <c r="J1395" s="235">
        <v>55150</v>
      </c>
      <c r="K1395" s="192" t="s">
        <v>354</v>
      </c>
    </row>
    <row r="1396" spans="3:11" x14ac:dyDescent="0.25">
      <c r="C1396" s="192" t="s">
        <v>2488</v>
      </c>
      <c r="D1396" s="192" t="s">
        <v>2736</v>
      </c>
      <c r="E1396" s="192" t="s">
        <v>2750</v>
      </c>
      <c r="F1396" s="192" t="str">
        <f>VLOOKUP(Table10[[#This Row],[Nom du paiement]],[3]dddd!$B:$D,3,0)</f>
        <v>Non</v>
      </c>
      <c r="G1396" s="327" t="s">
        <v>2764</v>
      </c>
      <c r="I1396" s="192" t="s">
        <v>724</v>
      </c>
      <c r="J1396" s="235">
        <v>55031</v>
      </c>
      <c r="K1396" s="192" t="s">
        <v>354</v>
      </c>
    </row>
    <row r="1397" spans="3:11" ht="15.75" x14ac:dyDescent="0.3">
      <c r="C1397" s="192" t="s">
        <v>2342</v>
      </c>
      <c r="D1397" s="192" t="s">
        <v>2736</v>
      </c>
      <c r="E1397" s="192" t="s">
        <v>2730</v>
      </c>
      <c r="F1397" s="192" t="str">
        <f>VLOOKUP(Table10[[#This Row],[Nom du paiement]],[3]dddd!$B:$D,3,0)</f>
        <v>Non</v>
      </c>
      <c r="G1397" s="327" t="s">
        <v>2763</v>
      </c>
      <c r="H1397" s="336" t="s">
        <v>2775</v>
      </c>
      <c r="I1397" s="192" t="s">
        <v>724</v>
      </c>
      <c r="J1397" s="235">
        <v>55000</v>
      </c>
      <c r="K1397" s="192" t="s">
        <v>354</v>
      </c>
    </row>
    <row r="1398" spans="3:11" x14ac:dyDescent="0.25">
      <c r="C1398" s="192" t="s">
        <v>2525</v>
      </c>
      <c r="D1398" s="192" t="s">
        <v>2736</v>
      </c>
      <c r="E1398" s="192" t="s">
        <v>2701</v>
      </c>
      <c r="F1398" s="192" t="str">
        <f>VLOOKUP(Table10[[#This Row],[Nom du paiement]],[3]dddd!$B:$D,3,0)</f>
        <v>Non</v>
      </c>
      <c r="G1398" s="327" t="s">
        <v>2764</v>
      </c>
      <c r="I1398" s="192" t="s">
        <v>724</v>
      </c>
      <c r="J1398" s="235">
        <v>54600</v>
      </c>
      <c r="K1398" s="192" t="s">
        <v>354</v>
      </c>
    </row>
    <row r="1399" spans="3:11" x14ac:dyDescent="0.25">
      <c r="C1399" s="192" t="s">
        <v>2556</v>
      </c>
      <c r="D1399" s="192" t="s">
        <v>2736</v>
      </c>
      <c r="E1399" s="192" t="s">
        <v>2730</v>
      </c>
      <c r="F1399" s="192" t="str">
        <f>VLOOKUP(Table10[[#This Row],[Nom du paiement]],[3]dddd!$B:$D,3,0)</f>
        <v>Non</v>
      </c>
      <c r="G1399" s="327" t="s">
        <v>2764</v>
      </c>
      <c r="I1399" s="192" t="s">
        <v>724</v>
      </c>
      <c r="J1399" s="235">
        <v>54000</v>
      </c>
      <c r="K1399" s="192" t="s">
        <v>354</v>
      </c>
    </row>
    <row r="1400" spans="3:11" x14ac:dyDescent="0.25">
      <c r="C1400" s="192" t="s">
        <v>2556</v>
      </c>
      <c r="D1400" s="192" t="s">
        <v>2736</v>
      </c>
      <c r="E1400" s="192" t="s">
        <v>2730</v>
      </c>
      <c r="F1400" s="192" t="str">
        <f>VLOOKUP(Table10[[#This Row],[Nom du paiement]],[3]dddd!$B:$D,3,0)</f>
        <v>Non</v>
      </c>
      <c r="G1400" s="327" t="s">
        <v>2764</v>
      </c>
      <c r="I1400" s="192" t="s">
        <v>724</v>
      </c>
      <c r="J1400" s="235">
        <v>54000</v>
      </c>
      <c r="K1400" s="192" t="s">
        <v>354</v>
      </c>
    </row>
    <row r="1401" spans="3:11" x14ac:dyDescent="0.25">
      <c r="C1401" s="192" t="s">
        <v>2621</v>
      </c>
      <c r="D1401" s="192" t="s">
        <v>2736</v>
      </c>
      <c r="E1401" s="192" t="s">
        <v>2731</v>
      </c>
      <c r="F1401" s="192" t="str">
        <f>VLOOKUP(Table10[[#This Row],[Nom du paiement]],[3]dddd!$B:$D,3,0)</f>
        <v>Non</v>
      </c>
      <c r="G1401" s="327" t="s">
        <v>2764</v>
      </c>
      <c r="I1401" s="192" t="s">
        <v>724</v>
      </c>
      <c r="J1401" s="235">
        <v>54000</v>
      </c>
      <c r="K1401" s="192" t="s">
        <v>354</v>
      </c>
    </row>
    <row r="1402" spans="3:11" x14ac:dyDescent="0.25">
      <c r="C1402" s="192" t="s">
        <v>2376</v>
      </c>
      <c r="D1402" s="192" t="s">
        <v>2736</v>
      </c>
      <c r="E1402" s="192" t="s">
        <v>2729</v>
      </c>
      <c r="F1402" s="192" t="str">
        <f>VLOOKUP(Table10[[#This Row],[Nom du paiement]],[3]dddd!$B:$D,3,0)</f>
        <v>Non</v>
      </c>
      <c r="G1402" s="327" t="s">
        <v>2764</v>
      </c>
      <c r="I1402" s="192" t="s">
        <v>724</v>
      </c>
      <c r="J1402" s="235">
        <v>53750</v>
      </c>
      <c r="K1402" s="192" t="s">
        <v>354</v>
      </c>
    </row>
    <row r="1403" spans="3:11" x14ac:dyDescent="0.25">
      <c r="C1403" s="192" t="s">
        <v>2413</v>
      </c>
      <c r="D1403" s="192" t="s">
        <v>2737</v>
      </c>
      <c r="E1403" s="192" t="s">
        <v>2748</v>
      </c>
      <c r="F1403" s="192" t="str">
        <f>VLOOKUP(Table10[[#This Row],[Nom du paiement]],[3]dddd!$B:$D,3,0)</f>
        <v>Oui</v>
      </c>
      <c r="G1403" s="327" t="s">
        <v>2764</v>
      </c>
      <c r="I1403" s="192" t="s">
        <v>724</v>
      </c>
      <c r="J1403" s="235">
        <v>53260</v>
      </c>
      <c r="K1403" s="192" t="s">
        <v>354</v>
      </c>
    </row>
    <row r="1404" spans="3:11" x14ac:dyDescent="0.25">
      <c r="C1404" s="192" t="s">
        <v>2643</v>
      </c>
      <c r="D1404" s="192" t="s">
        <v>2736</v>
      </c>
      <c r="E1404" s="192" t="s">
        <v>2728</v>
      </c>
      <c r="F1404" s="192" t="str">
        <f>VLOOKUP(Table10[[#This Row],[Nom du paiement]],[3]dddd!$B:$D,3,0)</f>
        <v>Non</v>
      </c>
      <c r="G1404" s="327" t="s">
        <v>2764</v>
      </c>
      <c r="I1404" s="192" t="s">
        <v>724</v>
      </c>
      <c r="J1404" s="235">
        <v>51900</v>
      </c>
      <c r="K1404" s="192" t="s">
        <v>354</v>
      </c>
    </row>
    <row r="1405" spans="3:11" x14ac:dyDescent="0.25">
      <c r="C1405" s="192" t="s">
        <v>2489</v>
      </c>
      <c r="D1405" s="192" t="s">
        <v>2737</v>
      </c>
      <c r="E1405" s="192" t="s">
        <v>2704</v>
      </c>
      <c r="F1405" s="192" t="str">
        <f>VLOOKUP(Table10[[#This Row],[Nom du paiement]],[3]dddd!$B:$D,3,0)</f>
        <v>Oui</v>
      </c>
      <c r="G1405" s="327" t="s">
        <v>2764</v>
      </c>
      <c r="I1405" s="192" t="s">
        <v>724</v>
      </c>
      <c r="J1405" s="235">
        <v>51712</v>
      </c>
      <c r="K1405" s="192" t="s">
        <v>354</v>
      </c>
    </row>
    <row r="1406" spans="3:11" x14ac:dyDescent="0.25">
      <c r="C1406" s="192" t="s">
        <v>2360</v>
      </c>
      <c r="D1406" s="192" t="s">
        <v>2737</v>
      </c>
      <c r="E1406" s="192" t="s">
        <v>2748</v>
      </c>
      <c r="F1406" s="192" t="str">
        <f>VLOOKUP(Table10[[#This Row],[Nom du paiement]],[3]dddd!$B:$D,3,0)</f>
        <v>Oui</v>
      </c>
      <c r="G1406" s="327" t="s">
        <v>2764</v>
      </c>
      <c r="I1406" s="192" t="s">
        <v>724</v>
      </c>
      <c r="J1406" s="235">
        <v>51316</v>
      </c>
      <c r="K1406" s="192" t="s">
        <v>354</v>
      </c>
    </row>
    <row r="1407" spans="3:11" x14ac:dyDescent="0.25">
      <c r="C1407" s="192" t="s">
        <v>2564</v>
      </c>
      <c r="D1407" s="192" t="s">
        <v>2736</v>
      </c>
      <c r="E1407" s="192" t="s">
        <v>2729</v>
      </c>
      <c r="F1407" s="192" t="str">
        <f>VLOOKUP(Table10[[#This Row],[Nom du paiement]],[3]dddd!$B:$D,3,0)</f>
        <v>Non</v>
      </c>
      <c r="G1407" s="327" t="s">
        <v>2764</v>
      </c>
      <c r="I1407" s="192" t="s">
        <v>724</v>
      </c>
      <c r="J1407" s="235">
        <v>50473</v>
      </c>
      <c r="K1407" s="192" t="s">
        <v>354</v>
      </c>
    </row>
    <row r="1408" spans="3:11" x14ac:dyDescent="0.25">
      <c r="C1408" s="192" t="s">
        <v>2617</v>
      </c>
      <c r="D1408" s="192" t="s">
        <v>2736</v>
      </c>
      <c r="E1408" s="192" t="s">
        <v>2750</v>
      </c>
      <c r="F1408" s="192" t="str">
        <f>VLOOKUP(Table10[[#This Row],[Nom du paiement]],[3]dddd!$B:$D,3,0)</f>
        <v>Non</v>
      </c>
      <c r="G1408" s="327" t="s">
        <v>2764</v>
      </c>
      <c r="I1408" s="192" t="s">
        <v>724</v>
      </c>
      <c r="J1408" s="235">
        <v>50400</v>
      </c>
      <c r="K1408" s="192" t="s">
        <v>354</v>
      </c>
    </row>
    <row r="1409" spans="3:11" x14ac:dyDescent="0.25">
      <c r="C1409" s="192" t="s">
        <v>2514</v>
      </c>
      <c r="D1409" s="192" t="s">
        <v>2736</v>
      </c>
      <c r="E1409" s="192" t="s">
        <v>2729</v>
      </c>
      <c r="F1409" s="192" t="str">
        <f>VLOOKUP(Table10[[#This Row],[Nom du paiement]],[3]dddd!$B:$D,3,0)</f>
        <v>Non</v>
      </c>
      <c r="G1409" s="327" t="s">
        <v>2764</v>
      </c>
      <c r="I1409" s="192" t="s">
        <v>724</v>
      </c>
      <c r="J1409" s="235">
        <v>50000</v>
      </c>
      <c r="K1409" s="192" t="s">
        <v>354</v>
      </c>
    </row>
    <row r="1410" spans="3:11" ht="15.75" x14ac:dyDescent="0.3">
      <c r="C1410" s="192" t="s">
        <v>2346</v>
      </c>
      <c r="D1410" s="192" t="s">
        <v>2736</v>
      </c>
      <c r="E1410" s="192" t="s">
        <v>2759</v>
      </c>
      <c r="F1410" s="192" t="str">
        <f>VLOOKUP(Table10[[#This Row],[Nom du paiement]],[3]dddd!$B:$D,3,0)</f>
        <v>Non</v>
      </c>
      <c r="G1410" s="327" t="s">
        <v>2763</v>
      </c>
      <c r="H1410" s="336" t="s">
        <v>2766</v>
      </c>
      <c r="I1410" s="192" t="s">
        <v>724</v>
      </c>
      <c r="J1410" s="235">
        <v>50000</v>
      </c>
      <c r="K1410" s="192" t="s">
        <v>354</v>
      </c>
    </row>
    <row r="1411" spans="3:11" x14ac:dyDescent="0.25">
      <c r="C1411" s="192" t="s">
        <v>2372</v>
      </c>
      <c r="D1411" s="192" t="s">
        <v>2737</v>
      </c>
      <c r="E1411" s="192" t="s">
        <v>2717</v>
      </c>
      <c r="F1411" s="192" t="str">
        <f>VLOOKUP(Table10[[#This Row],[Nom du paiement]],[3]dddd!$B:$D,3,0)</f>
        <v>Oui</v>
      </c>
      <c r="G1411" s="327" t="s">
        <v>2764</v>
      </c>
      <c r="I1411" s="192" t="s">
        <v>724</v>
      </c>
      <c r="J1411" s="235">
        <v>50000</v>
      </c>
      <c r="K1411" s="192" t="s">
        <v>354</v>
      </c>
    </row>
    <row r="1412" spans="3:11" x14ac:dyDescent="0.25">
      <c r="C1412" s="192" t="s">
        <v>2392</v>
      </c>
      <c r="D1412" s="192" t="s">
        <v>2736</v>
      </c>
      <c r="E1412" s="192" t="s">
        <v>2757</v>
      </c>
      <c r="F1412" s="326" t="s">
        <v>70</v>
      </c>
      <c r="G1412" s="327" t="s">
        <v>2764</v>
      </c>
      <c r="I1412" s="192" t="s">
        <v>724</v>
      </c>
      <c r="J1412" s="235">
        <v>50000</v>
      </c>
      <c r="K1412" s="192" t="s">
        <v>354</v>
      </c>
    </row>
    <row r="1413" spans="3:11" x14ac:dyDescent="0.25">
      <c r="C1413" s="192" t="s">
        <v>2475</v>
      </c>
      <c r="D1413" s="192" t="s">
        <v>2736</v>
      </c>
      <c r="E1413" s="192" t="s">
        <v>2750</v>
      </c>
      <c r="F1413" s="192" t="str">
        <f>VLOOKUP(Table10[[#This Row],[Nom du paiement]],[3]dddd!$B:$D,3,0)</f>
        <v>Non</v>
      </c>
      <c r="G1413" s="327" t="s">
        <v>2764</v>
      </c>
      <c r="I1413" s="192" t="s">
        <v>724</v>
      </c>
      <c r="J1413" s="235">
        <v>49500</v>
      </c>
      <c r="K1413" s="192" t="s">
        <v>354</v>
      </c>
    </row>
    <row r="1414" spans="3:11" x14ac:dyDescent="0.25">
      <c r="C1414" s="192" t="s">
        <v>2612</v>
      </c>
      <c r="D1414" s="192" t="s">
        <v>2736</v>
      </c>
      <c r="E1414" s="192" t="s">
        <v>2730</v>
      </c>
      <c r="F1414" s="192" t="str">
        <f>VLOOKUP(Table10[[#This Row],[Nom du paiement]],[3]dddd!$B:$D,3,0)</f>
        <v>Non</v>
      </c>
      <c r="G1414" s="327" t="s">
        <v>2764</v>
      </c>
      <c r="I1414" s="192" t="s">
        <v>724</v>
      </c>
      <c r="J1414" s="235">
        <v>49500</v>
      </c>
      <c r="K1414" s="192" t="s">
        <v>354</v>
      </c>
    </row>
    <row r="1415" spans="3:11" x14ac:dyDescent="0.25">
      <c r="C1415" s="192" t="s">
        <v>2445</v>
      </c>
      <c r="D1415" s="192" t="s">
        <v>2736</v>
      </c>
      <c r="E1415" s="192" t="s">
        <v>2756</v>
      </c>
      <c r="F1415" s="326" t="s">
        <v>70</v>
      </c>
      <c r="G1415" s="327" t="s">
        <v>2764</v>
      </c>
      <c r="I1415" s="192" t="s">
        <v>724</v>
      </c>
      <c r="J1415" s="235">
        <v>49500</v>
      </c>
      <c r="K1415" s="192" t="s">
        <v>354</v>
      </c>
    </row>
    <row r="1416" spans="3:11" x14ac:dyDescent="0.25">
      <c r="C1416" s="192" t="s">
        <v>2375</v>
      </c>
      <c r="D1416" s="192" t="s">
        <v>2736</v>
      </c>
      <c r="E1416" s="192" t="s">
        <v>2730</v>
      </c>
      <c r="F1416" s="192" t="str">
        <f>VLOOKUP(Table10[[#This Row],[Nom du paiement]],[3]dddd!$B:$D,3,0)</f>
        <v>Non</v>
      </c>
      <c r="G1416" s="327" t="s">
        <v>2764</v>
      </c>
      <c r="I1416" s="192" t="s">
        <v>724</v>
      </c>
      <c r="J1416" s="235">
        <v>49008</v>
      </c>
      <c r="K1416" s="192" t="s">
        <v>354</v>
      </c>
    </row>
    <row r="1417" spans="3:11" x14ac:dyDescent="0.25">
      <c r="C1417" s="192" t="s">
        <v>2371</v>
      </c>
      <c r="D1417" s="192" t="s">
        <v>2736</v>
      </c>
      <c r="E1417" s="192" t="s">
        <v>2750</v>
      </c>
      <c r="F1417" s="192" t="str">
        <f>VLOOKUP(Table10[[#This Row],[Nom du paiement]],[3]dddd!$B:$D,3,0)</f>
        <v>Non</v>
      </c>
      <c r="G1417" s="327" t="s">
        <v>2764</v>
      </c>
      <c r="I1417" s="192" t="s">
        <v>724</v>
      </c>
      <c r="J1417" s="235">
        <v>48708</v>
      </c>
      <c r="K1417" s="192" t="s">
        <v>354</v>
      </c>
    </row>
    <row r="1418" spans="3:11" x14ac:dyDescent="0.25">
      <c r="C1418" s="192" t="s">
        <v>2376</v>
      </c>
      <c r="D1418" s="192" t="s">
        <v>2736</v>
      </c>
      <c r="E1418" s="192" t="s">
        <v>2753</v>
      </c>
      <c r="F1418" s="192" t="str">
        <f>VLOOKUP(Table10[[#This Row],[Nom du paiement]],[3]dddd!$B:$D,3,0)</f>
        <v>Non</v>
      </c>
      <c r="G1418" s="327" t="s">
        <v>2764</v>
      </c>
      <c r="I1418" s="192" t="s">
        <v>724</v>
      </c>
      <c r="J1418" s="235">
        <v>48400</v>
      </c>
      <c r="K1418" s="192" t="s">
        <v>354</v>
      </c>
    </row>
    <row r="1419" spans="3:11" x14ac:dyDescent="0.25">
      <c r="C1419" s="192" t="s">
        <v>2612</v>
      </c>
      <c r="D1419" s="192" t="s">
        <v>2736</v>
      </c>
      <c r="E1419" s="192" t="s">
        <v>2701</v>
      </c>
      <c r="F1419" s="192" t="str">
        <f>VLOOKUP(Table10[[#This Row],[Nom du paiement]],[3]dddd!$B:$D,3,0)</f>
        <v>Non</v>
      </c>
      <c r="G1419" s="327" t="s">
        <v>2764</v>
      </c>
      <c r="I1419" s="192" t="s">
        <v>724</v>
      </c>
      <c r="J1419" s="235">
        <v>48000</v>
      </c>
      <c r="K1419" s="192" t="s">
        <v>354</v>
      </c>
    </row>
    <row r="1420" spans="3:11" x14ac:dyDescent="0.25">
      <c r="C1420" s="192" t="s">
        <v>2640</v>
      </c>
      <c r="D1420" s="192" t="s">
        <v>2736</v>
      </c>
      <c r="E1420" s="192" t="s">
        <v>2752</v>
      </c>
      <c r="F1420" s="192" t="str">
        <f>VLOOKUP(Table10[[#This Row],[Nom du paiement]],[3]dddd!$B:$D,3,0)</f>
        <v>Non</v>
      </c>
      <c r="G1420" s="327" t="s">
        <v>2764</v>
      </c>
      <c r="I1420" s="192" t="s">
        <v>724</v>
      </c>
      <c r="J1420" s="235">
        <v>46110</v>
      </c>
      <c r="K1420" s="192" t="s">
        <v>354</v>
      </c>
    </row>
    <row r="1421" spans="3:11" x14ac:dyDescent="0.25">
      <c r="C1421" s="192" t="s">
        <v>2618</v>
      </c>
      <c r="D1421" s="192" t="s">
        <v>2736</v>
      </c>
      <c r="E1421" s="192" t="s">
        <v>2730</v>
      </c>
      <c r="F1421" s="192" t="str">
        <f>VLOOKUP(Table10[[#This Row],[Nom du paiement]],[3]dddd!$B:$D,3,0)</f>
        <v>Non</v>
      </c>
      <c r="G1421" s="327" t="s">
        <v>2764</v>
      </c>
      <c r="I1421" s="192" t="s">
        <v>724</v>
      </c>
      <c r="J1421" s="235">
        <v>45000</v>
      </c>
      <c r="K1421" s="192" t="s">
        <v>354</v>
      </c>
    </row>
    <row r="1422" spans="3:11" x14ac:dyDescent="0.25">
      <c r="C1422" s="192" t="s">
        <v>2609</v>
      </c>
      <c r="D1422" s="192" t="s">
        <v>2736</v>
      </c>
      <c r="E1422" s="192" t="s">
        <v>2731</v>
      </c>
      <c r="F1422" s="192" t="str">
        <f>VLOOKUP(Table10[[#This Row],[Nom du paiement]],[3]dddd!$B:$D,3,0)</f>
        <v>Non</v>
      </c>
      <c r="G1422" s="327" t="s">
        <v>2764</v>
      </c>
      <c r="I1422" s="192" t="s">
        <v>724</v>
      </c>
      <c r="J1422" s="235">
        <v>45000</v>
      </c>
      <c r="K1422" s="192" t="s">
        <v>354</v>
      </c>
    </row>
    <row r="1423" spans="3:11" x14ac:dyDescent="0.25">
      <c r="C1423" s="192" t="s">
        <v>2619</v>
      </c>
      <c r="D1423" s="192" t="s">
        <v>2736</v>
      </c>
      <c r="E1423" s="192" t="s">
        <v>2731</v>
      </c>
      <c r="F1423" s="192" t="str">
        <f>VLOOKUP(Table10[[#This Row],[Nom du paiement]],[3]dddd!$B:$D,3,0)</f>
        <v>Non</v>
      </c>
      <c r="G1423" s="327" t="s">
        <v>2764</v>
      </c>
      <c r="I1423" s="192" t="s">
        <v>724</v>
      </c>
      <c r="J1423" s="235">
        <v>45000</v>
      </c>
      <c r="K1423" s="192" t="s">
        <v>354</v>
      </c>
    </row>
    <row r="1424" spans="3:11" x14ac:dyDescent="0.25">
      <c r="C1424" s="192" t="s">
        <v>2557</v>
      </c>
      <c r="D1424" s="192" t="s">
        <v>2736</v>
      </c>
      <c r="E1424" s="192" t="s">
        <v>2756</v>
      </c>
      <c r="F1424" s="326" t="s">
        <v>70</v>
      </c>
      <c r="G1424" s="327" t="s">
        <v>2764</v>
      </c>
      <c r="I1424" s="192" t="s">
        <v>724</v>
      </c>
      <c r="J1424" s="235">
        <v>45000</v>
      </c>
      <c r="K1424" s="192" t="s">
        <v>354</v>
      </c>
    </row>
    <row r="1425" spans="3:11" x14ac:dyDescent="0.25">
      <c r="C1425" s="192" t="s">
        <v>2429</v>
      </c>
      <c r="D1425" s="192" t="s">
        <v>2736</v>
      </c>
      <c r="E1425" s="192" t="s">
        <v>2759</v>
      </c>
      <c r="F1425" s="192" t="str">
        <f>VLOOKUP(Table10[[#This Row],[Nom du paiement]],[3]dddd!$B:$D,3,0)</f>
        <v>Non</v>
      </c>
      <c r="G1425" s="327" t="s">
        <v>2764</v>
      </c>
      <c r="I1425" s="192" t="s">
        <v>724</v>
      </c>
      <c r="J1425" s="235">
        <v>45000</v>
      </c>
      <c r="K1425" s="192" t="s">
        <v>354</v>
      </c>
    </row>
    <row r="1426" spans="3:11" x14ac:dyDescent="0.25">
      <c r="C1426" s="192" t="s">
        <v>2615</v>
      </c>
      <c r="D1426" s="192" t="s">
        <v>2736</v>
      </c>
      <c r="E1426" s="192" t="s">
        <v>2750</v>
      </c>
      <c r="F1426" s="192" t="str">
        <f>VLOOKUP(Table10[[#This Row],[Nom du paiement]],[3]dddd!$B:$D,3,0)</f>
        <v>Non</v>
      </c>
      <c r="G1426" s="327" t="s">
        <v>2764</v>
      </c>
      <c r="I1426" s="192" t="s">
        <v>724</v>
      </c>
      <c r="J1426" s="235">
        <v>44100</v>
      </c>
      <c r="K1426" s="192" t="s">
        <v>354</v>
      </c>
    </row>
    <row r="1427" spans="3:11" x14ac:dyDescent="0.25">
      <c r="C1427" s="192" t="s">
        <v>2464</v>
      </c>
      <c r="D1427" s="192" t="s">
        <v>2736</v>
      </c>
      <c r="E1427" s="192" t="s">
        <v>2729</v>
      </c>
      <c r="F1427" s="192" t="str">
        <f>VLOOKUP(Table10[[#This Row],[Nom du paiement]],[3]dddd!$B:$D,3,0)</f>
        <v>Non</v>
      </c>
      <c r="G1427" s="327" t="s">
        <v>2764</v>
      </c>
      <c r="I1427" s="192" t="s">
        <v>724</v>
      </c>
      <c r="J1427" s="235">
        <v>43499</v>
      </c>
      <c r="K1427" s="192" t="s">
        <v>354</v>
      </c>
    </row>
    <row r="1428" spans="3:11" x14ac:dyDescent="0.25">
      <c r="C1428" s="192" t="s">
        <v>2365</v>
      </c>
      <c r="D1428" s="192" t="s">
        <v>2736</v>
      </c>
      <c r="E1428" s="192" t="s">
        <v>2750</v>
      </c>
      <c r="F1428" s="192" t="str">
        <f>VLOOKUP(Table10[[#This Row],[Nom du paiement]],[3]dddd!$B:$D,3,0)</f>
        <v>Non</v>
      </c>
      <c r="G1428" s="327" t="s">
        <v>2764</v>
      </c>
      <c r="I1428" s="192" t="s">
        <v>724</v>
      </c>
      <c r="J1428" s="235">
        <v>43200</v>
      </c>
      <c r="K1428" s="192" t="s">
        <v>354</v>
      </c>
    </row>
    <row r="1429" spans="3:11" x14ac:dyDescent="0.25">
      <c r="C1429" s="192" t="s">
        <v>2350</v>
      </c>
      <c r="D1429" s="192" t="s">
        <v>2736</v>
      </c>
      <c r="E1429" s="192" t="s">
        <v>2729</v>
      </c>
      <c r="F1429" s="192" t="str">
        <f>VLOOKUP(Table10[[#This Row],[Nom du paiement]],[3]dddd!$B:$D,3,0)</f>
        <v>Non</v>
      </c>
      <c r="G1429" s="327" t="s">
        <v>2763</v>
      </c>
      <c r="I1429" s="192" t="s">
        <v>724</v>
      </c>
      <c r="J1429" s="235">
        <v>43125</v>
      </c>
      <c r="K1429" s="192" t="s">
        <v>354</v>
      </c>
    </row>
    <row r="1430" spans="3:11" x14ac:dyDescent="0.25">
      <c r="C1430" s="192" t="s">
        <v>2375</v>
      </c>
      <c r="D1430" s="192" t="s">
        <v>2736</v>
      </c>
      <c r="E1430" s="192" t="s">
        <v>2697</v>
      </c>
      <c r="F1430" s="192" t="str">
        <f>VLOOKUP(Table10[[#This Row],[Nom du paiement]],[3]dddd!$B:$D,3,0)</f>
        <v>Non</v>
      </c>
      <c r="G1430" s="327" t="s">
        <v>2764</v>
      </c>
      <c r="I1430" s="192" t="s">
        <v>724</v>
      </c>
      <c r="J1430" s="235">
        <v>42284</v>
      </c>
      <c r="K1430" s="192" t="s">
        <v>354</v>
      </c>
    </row>
    <row r="1431" spans="3:11" x14ac:dyDescent="0.25">
      <c r="C1431" s="192" t="s">
        <v>2493</v>
      </c>
      <c r="D1431" s="192" t="s">
        <v>2736</v>
      </c>
      <c r="E1431" s="192" t="s">
        <v>2750</v>
      </c>
      <c r="F1431" s="192" t="str">
        <f>VLOOKUP(Table10[[#This Row],[Nom du paiement]],[3]dddd!$B:$D,3,0)</f>
        <v>Non</v>
      </c>
      <c r="G1431" s="327" t="s">
        <v>2764</v>
      </c>
      <c r="I1431" s="192" t="s">
        <v>724</v>
      </c>
      <c r="J1431" s="235">
        <v>42075</v>
      </c>
      <c r="K1431" s="192" t="s">
        <v>354</v>
      </c>
    </row>
    <row r="1432" spans="3:11" x14ac:dyDescent="0.25">
      <c r="C1432" s="192" t="s">
        <v>2646</v>
      </c>
      <c r="D1432" s="192" t="s">
        <v>2736</v>
      </c>
      <c r="E1432" s="192" t="s">
        <v>2757</v>
      </c>
      <c r="F1432" s="326" t="s">
        <v>70</v>
      </c>
      <c r="G1432" s="327" t="s">
        <v>2764</v>
      </c>
      <c r="I1432" s="192" t="s">
        <v>724</v>
      </c>
      <c r="J1432" s="235">
        <v>42000</v>
      </c>
      <c r="K1432" s="192" t="s">
        <v>354</v>
      </c>
    </row>
    <row r="1433" spans="3:11" x14ac:dyDescent="0.25">
      <c r="C1433" s="192" t="s">
        <v>2645</v>
      </c>
      <c r="D1433" s="192" t="s">
        <v>2736</v>
      </c>
      <c r="E1433" s="192" t="s">
        <v>2754</v>
      </c>
      <c r="F1433" s="192" t="str">
        <f>VLOOKUP(Table10[[#This Row],[Nom du paiement]],[3]dddd!$B:$D,3,0)</f>
        <v>Non</v>
      </c>
      <c r="G1433" s="327" t="s">
        <v>2764</v>
      </c>
      <c r="I1433" s="192" t="s">
        <v>724</v>
      </c>
      <c r="J1433" s="235">
        <v>41595</v>
      </c>
      <c r="K1433" s="192" t="s">
        <v>354</v>
      </c>
    </row>
    <row r="1434" spans="3:11" x14ac:dyDescent="0.25">
      <c r="C1434" s="192" t="s">
        <v>2433</v>
      </c>
      <c r="D1434" s="192" t="s">
        <v>2736</v>
      </c>
      <c r="E1434" s="192" t="s">
        <v>2750</v>
      </c>
      <c r="F1434" s="192" t="str">
        <f>VLOOKUP(Table10[[#This Row],[Nom du paiement]],[3]dddd!$B:$D,3,0)</f>
        <v>Non</v>
      </c>
      <c r="G1434" s="327" t="s">
        <v>2764</v>
      </c>
      <c r="I1434" s="192" t="s">
        <v>724</v>
      </c>
      <c r="J1434" s="235">
        <v>40500</v>
      </c>
      <c r="K1434" s="192" t="s">
        <v>354</v>
      </c>
    </row>
    <row r="1435" spans="3:11" x14ac:dyDescent="0.25">
      <c r="C1435" s="192" t="s">
        <v>2619</v>
      </c>
      <c r="D1435" s="192" t="s">
        <v>2736</v>
      </c>
      <c r="E1435" s="192" t="s">
        <v>2750</v>
      </c>
      <c r="F1435" s="192" t="str">
        <f>VLOOKUP(Table10[[#This Row],[Nom du paiement]],[3]dddd!$B:$D,3,0)</f>
        <v>Non</v>
      </c>
      <c r="G1435" s="327" t="s">
        <v>2764</v>
      </c>
      <c r="I1435" s="192" t="s">
        <v>724</v>
      </c>
      <c r="J1435" s="235">
        <v>40500</v>
      </c>
      <c r="K1435" s="192" t="s">
        <v>354</v>
      </c>
    </row>
    <row r="1436" spans="3:11" x14ac:dyDescent="0.25">
      <c r="C1436" s="192" t="s">
        <v>2490</v>
      </c>
      <c r="D1436" s="192" t="s">
        <v>2737</v>
      </c>
      <c r="E1436" s="192" t="s">
        <v>2704</v>
      </c>
      <c r="F1436" s="192" t="str">
        <f>VLOOKUP(Table10[[#This Row],[Nom du paiement]],[3]dddd!$B:$D,3,0)</f>
        <v>Oui</v>
      </c>
      <c r="G1436" s="327" t="s">
        <v>2764</v>
      </c>
      <c r="I1436" s="192" t="s">
        <v>724</v>
      </c>
      <c r="J1436" s="235">
        <v>40440</v>
      </c>
      <c r="K1436" s="192" t="s">
        <v>354</v>
      </c>
    </row>
    <row r="1437" spans="3:11" x14ac:dyDescent="0.25">
      <c r="C1437" s="192" t="s">
        <v>2369</v>
      </c>
      <c r="D1437" s="192" t="s">
        <v>2736</v>
      </c>
      <c r="E1437" s="192" t="s">
        <v>2744</v>
      </c>
      <c r="F1437" s="192" t="str">
        <f>VLOOKUP(Table10[[#This Row],[Nom du paiement]],[3]dddd!$B:$D,3,0)</f>
        <v>Non</v>
      </c>
      <c r="G1437" s="327" t="s">
        <v>2764</v>
      </c>
      <c r="I1437" s="192" t="s">
        <v>724</v>
      </c>
      <c r="J1437" s="235">
        <v>40000</v>
      </c>
      <c r="K1437" s="192" t="s">
        <v>354</v>
      </c>
    </row>
    <row r="1438" spans="3:11" x14ac:dyDescent="0.25">
      <c r="C1438" s="192" t="s">
        <v>2355</v>
      </c>
      <c r="D1438" s="192" t="s">
        <v>2737</v>
      </c>
      <c r="E1438" s="192" t="s">
        <v>2717</v>
      </c>
      <c r="F1438" s="192" t="str">
        <f>VLOOKUP(Table10[[#This Row],[Nom du paiement]],[3]dddd!$B:$D,3,0)</f>
        <v>Oui</v>
      </c>
      <c r="G1438" s="327" t="s">
        <v>2764</v>
      </c>
      <c r="I1438" s="192" t="s">
        <v>724</v>
      </c>
      <c r="J1438" s="235">
        <v>40000</v>
      </c>
      <c r="K1438" s="192" t="s">
        <v>354</v>
      </c>
    </row>
    <row r="1439" spans="3:11" x14ac:dyDescent="0.25">
      <c r="C1439" s="192" t="s">
        <v>2368</v>
      </c>
      <c r="D1439" s="192" t="s">
        <v>2737</v>
      </c>
      <c r="E1439" s="192" t="s">
        <v>2717</v>
      </c>
      <c r="F1439" s="192" t="str">
        <f>VLOOKUP(Table10[[#This Row],[Nom du paiement]],[3]dddd!$B:$D,3,0)</f>
        <v>Oui</v>
      </c>
      <c r="G1439" s="327" t="s">
        <v>2764</v>
      </c>
      <c r="I1439" s="192" t="s">
        <v>724</v>
      </c>
      <c r="J1439" s="235">
        <v>40000</v>
      </c>
      <c r="K1439" s="192" t="s">
        <v>354</v>
      </c>
    </row>
    <row r="1440" spans="3:11" x14ac:dyDescent="0.25">
      <c r="C1440" s="192" t="s">
        <v>2442</v>
      </c>
      <c r="D1440" s="192" t="s">
        <v>2737</v>
      </c>
      <c r="E1440" s="192" t="s">
        <v>2717</v>
      </c>
      <c r="F1440" s="192" t="str">
        <f>VLOOKUP(Table10[[#This Row],[Nom du paiement]],[3]dddd!$B:$D,3,0)</f>
        <v>Oui</v>
      </c>
      <c r="G1440" s="327" t="s">
        <v>2764</v>
      </c>
      <c r="I1440" s="192" t="s">
        <v>724</v>
      </c>
      <c r="J1440" s="235">
        <v>40000</v>
      </c>
      <c r="K1440" s="192" t="s">
        <v>354</v>
      </c>
    </row>
    <row r="1441" spans="3:11" x14ac:dyDescent="0.25">
      <c r="C1441" s="192" t="s">
        <v>2468</v>
      </c>
      <c r="D1441" s="192" t="s">
        <v>2737</v>
      </c>
      <c r="E1441" s="192" t="s">
        <v>2717</v>
      </c>
      <c r="F1441" s="192" t="str">
        <f>VLOOKUP(Table10[[#This Row],[Nom du paiement]],[3]dddd!$B:$D,3,0)</f>
        <v>Oui</v>
      </c>
      <c r="G1441" s="327" t="s">
        <v>2764</v>
      </c>
      <c r="I1441" s="192" t="s">
        <v>724</v>
      </c>
      <c r="J1441" s="235">
        <v>40000</v>
      </c>
      <c r="K1441" s="192" t="s">
        <v>354</v>
      </c>
    </row>
    <row r="1442" spans="3:11" ht="15.75" x14ac:dyDescent="0.3">
      <c r="C1442" s="192" t="s">
        <v>2346</v>
      </c>
      <c r="D1442" s="192" t="s">
        <v>2736</v>
      </c>
      <c r="E1442" s="192" t="s">
        <v>2697</v>
      </c>
      <c r="F1442" s="192" t="str">
        <f>VLOOKUP(Table10[[#This Row],[Nom du paiement]],[3]dddd!$B:$D,3,0)</f>
        <v>Non</v>
      </c>
      <c r="G1442" s="327" t="s">
        <v>2763</v>
      </c>
      <c r="H1442" s="336" t="s">
        <v>2766</v>
      </c>
      <c r="I1442" s="192" t="s">
        <v>724</v>
      </c>
      <c r="J1442" s="235">
        <v>38700</v>
      </c>
      <c r="K1442" s="192" t="s">
        <v>354</v>
      </c>
    </row>
    <row r="1443" spans="3:11" x14ac:dyDescent="0.25">
      <c r="C1443" s="192" t="s">
        <v>2464</v>
      </c>
      <c r="D1443" s="192" t="s">
        <v>2736</v>
      </c>
      <c r="E1443" s="192" t="s">
        <v>2728</v>
      </c>
      <c r="F1443" s="192" t="str">
        <f>VLOOKUP(Table10[[#This Row],[Nom du paiement]],[3]dddd!$B:$D,3,0)</f>
        <v>Non</v>
      </c>
      <c r="G1443" s="327" t="s">
        <v>2764</v>
      </c>
      <c r="I1443" s="192" t="s">
        <v>724</v>
      </c>
      <c r="J1443" s="235">
        <v>37500</v>
      </c>
      <c r="K1443" s="192" t="s">
        <v>354</v>
      </c>
    </row>
    <row r="1444" spans="3:11" x14ac:dyDescent="0.25">
      <c r="C1444" s="192" t="s">
        <v>2564</v>
      </c>
      <c r="D1444" s="192" t="s">
        <v>2736</v>
      </c>
      <c r="E1444" s="192" t="s">
        <v>2728</v>
      </c>
      <c r="F1444" s="192" t="str">
        <f>VLOOKUP(Table10[[#This Row],[Nom du paiement]],[3]dddd!$B:$D,3,0)</f>
        <v>Non</v>
      </c>
      <c r="G1444" s="327" t="s">
        <v>2764</v>
      </c>
      <c r="I1444" s="192" t="s">
        <v>724</v>
      </c>
      <c r="J1444" s="235">
        <v>37500</v>
      </c>
      <c r="K1444" s="192" t="s">
        <v>354</v>
      </c>
    </row>
    <row r="1445" spans="3:11" x14ac:dyDescent="0.25">
      <c r="C1445" s="192" t="s">
        <v>2461</v>
      </c>
      <c r="D1445" s="192" t="s">
        <v>2736</v>
      </c>
      <c r="E1445" s="192" t="s">
        <v>2750</v>
      </c>
      <c r="F1445" s="192" t="str">
        <f>VLOOKUP(Table10[[#This Row],[Nom du paiement]],[3]dddd!$B:$D,3,0)</f>
        <v>Non</v>
      </c>
      <c r="G1445" s="327" t="s">
        <v>2764</v>
      </c>
      <c r="I1445" s="192" t="s">
        <v>724</v>
      </c>
      <c r="J1445" s="235">
        <v>36000</v>
      </c>
      <c r="K1445" s="192" t="s">
        <v>354</v>
      </c>
    </row>
    <row r="1446" spans="3:11" x14ac:dyDescent="0.25">
      <c r="C1446" s="192" t="s">
        <v>2536</v>
      </c>
      <c r="D1446" s="192" t="s">
        <v>2736</v>
      </c>
      <c r="E1446" s="192" t="s">
        <v>2750</v>
      </c>
      <c r="F1446" s="192" t="str">
        <f>VLOOKUP(Table10[[#This Row],[Nom du paiement]],[3]dddd!$B:$D,3,0)</f>
        <v>Non</v>
      </c>
      <c r="G1446" s="327" t="s">
        <v>2764</v>
      </c>
      <c r="I1446" s="192" t="s">
        <v>724</v>
      </c>
      <c r="J1446" s="235">
        <v>36000</v>
      </c>
      <c r="K1446" s="192" t="s">
        <v>354</v>
      </c>
    </row>
    <row r="1447" spans="3:11" x14ac:dyDescent="0.25">
      <c r="C1447" s="192" t="s">
        <v>2428</v>
      </c>
      <c r="D1447" s="192" t="s">
        <v>2736</v>
      </c>
      <c r="E1447" s="192" t="s">
        <v>2701</v>
      </c>
      <c r="F1447" s="192" t="str">
        <f>VLOOKUP(Table10[[#This Row],[Nom du paiement]],[3]dddd!$B:$D,3,0)</f>
        <v>Non</v>
      </c>
      <c r="G1447" s="327" t="s">
        <v>2764</v>
      </c>
      <c r="I1447" s="192" t="s">
        <v>724</v>
      </c>
      <c r="J1447" s="235">
        <v>36000</v>
      </c>
      <c r="K1447" s="192" t="s">
        <v>354</v>
      </c>
    </row>
    <row r="1448" spans="3:11" x14ac:dyDescent="0.25">
      <c r="C1448" s="192" t="s">
        <v>2644</v>
      </c>
      <c r="D1448" s="192" t="s">
        <v>2736</v>
      </c>
      <c r="E1448" s="192" t="s">
        <v>2757</v>
      </c>
      <c r="F1448" s="326" t="s">
        <v>70</v>
      </c>
      <c r="G1448" s="327" t="s">
        <v>2764</v>
      </c>
      <c r="I1448" s="192" t="s">
        <v>724</v>
      </c>
      <c r="J1448" s="235">
        <v>36000</v>
      </c>
      <c r="K1448" s="192" t="s">
        <v>354</v>
      </c>
    </row>
    <row r="1449" spans="3:11" x14ac:dyDescent="0.25">
      <c r="C1449" s="192" t="s">
        <v>2408</v>
      </c>
      <c r="D1449" s="192" t="s">
        <v>2736</v>
      </c>
      <c r="E1449" s="192" t="s">
        <v>2752</v>
      </c>
      <c r="F1449" s="192" t="str">
        <f>VLOOKUP(Table10[[#This Row],[Nom du paiement]],[3]dddd!$B:$D,3,0)</f>
        <v>Non</v>
      </c>
      <c r="G1449" s="327" t="s">
        <v>2764</v>
      </c>
      <c r="I1449" s="192" t="s">
        <v>724</v>
      </c>
      <c r="J1449" s="235">
        <v>35249</v>
      </c>
      <c r="K1449" s="192" t="s">
        <v>354</v>
      </c>
    </row>
    <row r="1450" spans="3:11" x14ac:dyDescent="0.25">
      <c r="C1450" s="192" t="s">
        <v>2491</v>
      </c>
      <c r="D1450" s="192" t="s">
        <v>2736</v>
      </c>
      <c r="E1450" s="192" t="s">
        <v>2750</v>
      </c>
      <c r="F1450" s="192" t="str">
        <f>VLOOKUP(Table10[[#This Row],[Nom du paiement]],[3]dddd!$B:$D,3,0)</f>
        <v>Non</v>
      </c>
      <c r="G1450" s="327" t="s">
        <v>2764</v>
      </c>
      <c r="I1450" s="192" t="s">
        <v>724</v>
      </c>
      <c r="J1450" s="235">
        <v>35100</v>
      </c>
      <c r="K1450" s="192" t="s">
        <v>354</v>
      </c>
    </row>
    <row r="1451" spans="3:11" x14ac:dyDescent="0.25">
      <c r="C1451" s="192" t="s">
        <v>2461</v>
      </c>
      <c r="D1451" s="192" t="s">
        <v>2736</v>
      </c>
      <c r="E1451" s="192" t="s">
        <v>2730</v>
      </c>
      <c r="F1451" s="192" t="str">
        <f>VLOOKUP(Table10[[#This Row],[Nom du paiement]],[3]dddd!$B:$D,3,0)</f>
        <v>Non</v>
      </c>
      <c r="G1451" s="327" t="s">
        <v>2764</v>
      </c>
      <c r="I1451" s="192" t="s">
        <v>724</v>
      </c>
      <c r="J1451" s="235">
        <v>34650</v>
      </c>
      <c r="K1451" s="192" t="s">
        <v>354</v>
      </c>
    </row>
    <row r="1452" spans="3:11" x14ac:dyDescent="0.25">
      <c r="C1452" s="192" t="s">
        <v>2443</v>
      </c>
      <c r="D1452" s="192" t="s">
        <v>2736</v>
      </c>
      <c r="E1452" s="192" t="s">
        <v>2728</v>
      </c>
      <c r="F1452" s="192" t="str">
        <f>VLOOKUP(Table10[[#This Row],[Nom du paiement]],[3]dddd!$B:$D,3,0)</f>
        <v>Non</v>
      </c>
      <c r="G1452" s="327" t="s">
        <v>2764</v>
      </c>
      <c r="I1452" s="192" t="s">
        <v>724</v>
      </c>
      <c r="J1452" s="235">
        <v>34500</v>
      </c>
      <c r="K1452" s="192" t="s">
        <v>354</v>
      </c>
    </row>
    <row r="1453" spans="3:11" x14ac:dyDescent="0.25">
      <c r="C1453" s="192" t="s">
        <v>2559</v>
      </c>
      <c r="D1453" s="192" t="s">
        <v>2737</v>
      </c>
      <c r="E1453" s="192" t="s">
        <v>2704</v>
      </c>
      <c r="F1453" s="192" t="str">
        <f>VLOOKUP(Table10[[#This Row],[Nom du paiement]],[3]dddd!$B:$D,3,0)</f>
        <v>Oui</v>
      </c>
      <c r="G1453" s="327" t="s">
        <v>2764</v>
      </c>
      <c r="I1453" s="192" t="s">
        <v>724</v>
      </c>
      <c r="J1453" s="235">
        <v>34309</v>
      </c>
      <c r="K1453" s="192" t="s">
        <v>354</v>
      </c>
    </row>
    <row r="1454" spans="3:11" ht="15" x14ac:dyDescent="0.25">
      <c r="C1454" s="192" t="s">
        <v>2348</v>
      </c>
      <c r="D1454" s="192" t="s">
        <v>2742</v>
      </c>
      <c r="E1454" s="192" t="s">
        <v>2718</v>
      </c>
      <c r="F1454" s="192" t="str">
        <f>VLOOKUP(Table10[[#This Row],[Nom du paiement]],[3]dddd!$B:$D,3,0)</f>
        <v>Oui</v>
      </c>
      <c r="G1454" s="327" t="s">
        <v>2763</v>
      </c>
      <c r="H1454" s="337" t="s">
        <v>2780</v>
      </c>
      <c r="I1454" s="192" t="s">
        <v>724</v>
      </c>
      <c r="J1454" s="235">
        <v>34220</v>
      </c>
      <c r="K1454" s="192" t="s">
        <v>354</v>
      </c>
    </row>
    <row r="1455" spans="3:11" x14ac:dyDescent="0.25">
      <c r="C1455" s="192" t="s">
        <v>2475</v>
      </c>
      <c r="D1455" s="192" t="s">
        <v>2736</v>
      </c>
      <c r="E1455" s="192" t="s">
        <v>2701</v>
      </c>
      <c r="F1455" s="192" t="str">
        <f>VLOOKUP(Table10[[#This Row],[Nom du paiement]],[3]dddd!$B:$D,3,0)</f>
        <v>Non</v>
      </c>
      <c r="G1455" s="327" t="s">
        <v>2764</v>
      </c>
      <c r="I1455" s="192" t="s">
        <v>724</v>
      </c>
      <c r="J1455" s="235">
        <v>34000</v>
      </c>
      <c r="K1455" s="192" t="s">
        <v>354</v>
      </c>
    </row>
    <row r="1456" spans="3:11" x14ac:dyDescent="0.25">
      <c r="C1456" s="192" t="s">
        <v>2636</v>
      </c>
      <c r="D1456" s="192" t="s">
        <v>2736</v>
      </c>
      <c r="E1456" s="192" t="s">
        <v>2759</v>
      </c>
      <c r="F1456" s="192" t="str">
        <f>VLOOKUP(Table10[[#This Row],[Nom du paiement]],[3]dddd!$B:$D,3,0)</f>
        <v>Non</v>
      </c>
      <c r="G1456" s="327" t="s">
        <v>2764</v>
      </c>
      <c r="I1456" s="192" t="s">
        <v>724</v>
      </c>
      <c r="J1456" s="235">
        <v>33333</v>
      </c>
      <c r="K1456" s="192" t="s">
        <v>354</v>
      </c>
    </row>
    <row r="1457" spans="3:11" x14ac:dyDescent="0.25">
      <c r="C1457" s="192" t="s">
        <v>2369</v>
      </c>
      <c r="D1457" s="192" t="s">
        <v>2736</v>
      </c>
      <c r="E1457" s="192" t="s">
        <v>2750</v>
      </c>
      <c r="F1457" s="192" t="str">
        <f>VLOOKUP(Table10[[#This Row],[Nom du paiement]],[3]dddd!$B:$D,3,0)</f>
        <v>Non</v>
      </c>
      <c r="G1457" s="327" t="s">
        <v>2764</v>
      </c>
      <c r="I1457" s="192" t="s">
        <v>724</v>
      </c>
      <c r="J1457" s="235">
        <v>33000</v>
      </c>
      <c r="K1457" s="192" t="s">
        <v>354</v>
      </c>
    </row>
    <row r="1458" spans="3:11" x14ac:dyDescent="0.25">
      <c r="C1458" s="192" t="s">
        <v>2612</v>
      </c>
      <c r="D1458" s="192" t="s">
        <v>2736</v>
      </c>
      <c r="E1458" s="192" t="s">
        <v>2750</v>
      </c>
      <c r="F1458" s="192" t="str">
        <f>VLOOKUP(Table10[[#This Row],[Nom du paiement]],[3]dddd!$B:$D,3,0)</f>
        <v>Non</v>
      </c>
      <c r="G1458" s="327" t="s">
        <v>2764</v>
      </c>
      <c r="I1458" s="192" t="s">
        <v>724</v>
      </c>
      <c r="J1458" s="235">
        <v>33000</v>
      </c>
      <c r="K1458" s="192" t="s">
        <v>354</v>
      </c>
    </row>
    <row r="1459" spans="3:11" x14ac:dyDescent="0.25">
      <c r="C1459" s="192" t="s">
        <v>2635</v>
      </c>
      <c r="D1459" s="192" t="s">
        <v>2736</v>
      </c>
      <c r="E1459" s="192" t="s">
        <v>2752</v>
      </c>
      <c r="F1459" s="192" t="str">
        <f>VLOOKUP(Table10[[#This Row],[Nom du paiement]],[3]dddd!$B:$D,3,0)</f>
        <v>Non</v>
      </c>
      <c r="G1459" s="327" t="s">
        <v>2764</v>
      </c>
      <c r="I1459" s="192" t="s">
        <v>724</v>
      </c>
      <c r="J1459" s="235">
        <v>32418</v>
      </c>
      <c r="K1459" s="192" t="s">
        <v>354</v>
      </c>
    </row>
    <row r="1460" spans="3:11" x14ac:dyDescent="0.25">
      <c r="C1460" s="192" t="s">
        <v>2428</v>
      </c>
      <c r="D1460" s="192" t="s">
        <v>2736</v>
      </c>
      <c r="E1460" s="192" t="s">
        <v>2730</v>
      </c>
      <c r="F1460" s="192" t="str">
        <f>VLOOKUP(Table10[[#This Row],[Nom du paiement]],[3]dddd!$B:$D,3,0)</f>
        <v>Non</v>
      </c>
      <c r="G1460" s="327" t="s">
        <v>2764</v>
      </c>
      <c r="I1460" s="192" t="s">
        <v>724</v>
      </c>
      <c r="J1460" s="235">
        <v>32400</v>
      </c>
      <c r="K1460" s="192" t="s">
        <v>354</v>
      </c>
    </row>
    <row r="1461" spans="3:11" x14ac:dyDescent="0.25">
      <c r="C1461" s="192" t="s">
        <v>2491</v>
      </c>
      <c r="D1461" s="192" t="s">
        <v>2736</v>
      </c>
      <c r="E1461" s="192" t="s">
        <v>2729</v>
      </c>
      <c r="F1461" s="192" t="str">
        <f>VLOOKUP(Table10[[#This Row],[Nom du paiement]],[3]dddd!$B:$D,3,0)</f>
        <v>Non</v>
      </c>
      <c r="G1461" s="327" t="s">
        <v>2764</v>
      </c>
      <c r="I1461" s="192" t="s">
        <v>724</v>
      </c>
      <c r="J1461" s="235">
        <v>32250</v>
      </c>
      <c r="K1461" s="192" t="s">
        <v>354</v>
      </c>
    </row>
    <row r="1462" spans="3:11" x14ac:dyDescent="0.25">
      <c r="C1462" s="192" t="s">
        <v>2401</v>
      </c>
      <c r="D1462" s="192" t="s">
        <v>2736</v>
      </c>
      <c r="E1462" s="192" t="s">
        <v>2750</v>
      </c>
      <c r="F1462" s="192" t="str">
        <f>VLOOKUP(Table10[[#This Row],[Nom du paiement]],[3]dddd!$B:$D,3,0)</f>
        <v>Non</v>
      </c>
      <c r="G1462" s="327" t="s">
        <v>2764</v>
      </c>
      <c r="I1462" s="192" t="s">
        <v>724</v>
      </c>
      <c r="J1462" s="235">
        <v>32109</v>
      </c>
      <c r="K1462" s="192" t="s">
        <v>354</v>
      </c>
    </row>
    <row r="1463" spans="3:11" x14ac:dyDescent="0.25">
      <c r="C1463" s="192" t="s">
        <v>2365</v>
      </c>
      <c r="D1463" s="192" t="s">
        <v>2736</v>
      </c>
      <c r="E1463" s="192" t="s">
        <v>2724</v>
      </c>
      <c r="F1463" s="192" t="str">
        <f>VLOOKUP(Table10[[#This Row],[Nom du paiement]],[3]dddd!$B:$D,3,0)</f>
        <v>Non</v>
      </c>
      <c r="G1463" s="327" t="s">
        <v>2764</v>
      </c>
      <c r="I1463" s="192" t="s">
        <v>724</v>
      </c>
      <c r="J1463" s="235">
        <v>31680</v>
      </c>
      <c r="K1463" s="192" t="s">
        <v>354</v>
      </c>
    </row>
    <row r="1464" spans="3:11" x14ac:dyDescent="0.25">
      <c r="C1464" s="192" t="s">
        <v>2507</v>
      </c>
      <c r="D1464" s="192" t="s">
        <v>2736</v>
      </c>
      <c r="E1464" s="192" t="s">
        <v>2729</v>
      </c>
      <c r="F1464" s="192" t="str">
        <f>VLOOKUP(Table10[[#This Row],[Nom du paiement]],[3]dddd!$B:$D,3,0)</f>
        <v>Non</v>
      </c>
      <c r="G1464" s="327" t="s">
        <v>2764</v>
      </c>
      <c r="I1464" s="192" t="s">
        <v>724</v>
      </c>
      <c r="J1464" s="235">
        <v>31350</v>
      </c>
      <c r="K1464" s="192" t="s">
        <v>354</v>
      </c>
    </row>
    <row r="1465" spans="3:11" x14ac:dyDescent="0.25">
      <c r="C1465" s="192" t="s">
        <v>2376</v>
      </c>
      <c r="D1465" s="192" t="s">
        <v>2736</v>
      </c>
      <c r="E1465" s="192" t="s">
        <v>2744</v>
      </c>
      <c r="F1465" s="192" t="str">
        <f>VLOOKUP(Table10[[#This Row],[Nom du paiement]],[3]dddd!$B:$D,3,0)</f>
        <v>Non</v>
      </c>
      <c r="G1465" s="327" t="s">
        <v>2764</v>
      </c>
      <c r="I1465" s="192" t="s">
        <v>724</v>
      </c>
      <c r="J1465" s="235">
        <v>30000</v>
      </c>
      <c r="K1465" s="192" t="s">
        <v>354</v>
      </c>
    </row>
    <row r="1466" spans="3:11" x14ac:dyDescent="0.25">
      <c r="C1466" s="192" t="s">
        <v>2617</v>
      </c>
      <c r="D1466" s="192" t="s">
        <v>2736</v>
      </c>
      <c r="E1466" s="192" t="s">
        <v>2731</v>
      </c>
      <c r="F1466" s="192" t="str">
        <f>VLOOKUP(Table10[[#This Row],[Nom du paiement]],[3]dddd!$B:$D,3,0)</f>
        <v>Non</v>
      </c>
      <c r="G1466" s="327" t="s">
        <v>2764</v>
      </c>
      <c r="I1466" s="192" t="s">
        <v>724</v>
      </c>
      <c r="J1466" s="235">
        <v>30000</v>
      </c>
      <c r="K1466" s="192" t="s">
        <v>354</v>
      </c>
    </row>
    <row r="1467" spans="3:11" x14ac:dyDescent="0.25">
      <c r="C1467" s="192" t="s">
        <v>2643</v>
      </c>
      <c r="D1467" s="192" t="s">
        <v>2736</v>
      </c>
      <c r="E1467" s="192" t="s">
        <v>2758</v>
      </c>
      <c r="F1467" s="192" t="str">
        <f>VLOOKUP(Table10[[#This Row],[Nom du paiement]],[3]dddd!$B:$D,3,0)</f>
        <v>Oui</v>
      </c>
      <c r="G1467" s="327" t="s">
        <v>2764</v>
      </c>
      <c r="I1467" s="192" t="s">
        <v>724</v>
      </c>
      <c r="J1467" s="235">
        <v>30000</v>
      </c>
      <c r="K1467" s="192" t="s">
        <v>354</v>
      </c>
    </row>
    <row r="1468" spans="3:11" x14ac:dyDescent="0.25">
      <c r="C1468" s="192" t="s">
        <v>2453</v>
      </c>
      <c r="D1468" s="192" t="s">
        <v>2736</v>
      </c>
      <c r="E1468" s="192" t="s">
        <v>2756</v>
      </c>
      <c r="F1468" s="326" t="s">
        <v>70</v>
      </c>
      <c r="G1468" s="327" t="s">
        <v>2764</v>
      </c>
      <c r="I1468" s="192" t="s">
        <v>724</v>
      </c>
      <c r="J1468" s="235">
        <v>30000</v>
      </c>
      <c r="K1468" s="192" t="s">
        <v>354</v>
      </c>
    </row>
    <row r="1469" spans="3:11" x14ac:dyDescent="0.25">
      <c r="C1469" s="192" t="s">
        <v>2465</v>
      </c>
      <c r="D1469" s="192" t="s">
        <v>2736</v>
      </c>
      <c r="E1469" s="192" t="s">
        <v>2756</v>
      </c>
      <c r="F1469" s="326" t="s">
        <v>70</v>
      </c>
      <c r="G1469" s="327" t="s">
        <v>2764</v>
      </c>
      <c r="I1469" s="192" t="s">
        <v>724</v>
      </c>
      <c r="J1469" s="235">
        <v>30000</v>
      </c>
      <c r="K1469" s="192" t="s">
        <v>354</v>
      </c>
    </row>
    <row r="1470" spans="3:11" x14ac:dyDescent="0.25">
      <c r="C1470" s="192" t="s">
        <v>2510</v>
      </c>
      <c r="D1470" s="192" t="s">
        <v>2736</v>
      </c>
      <c r="E1470" s="192" t="s">
        <v>2756</v>
      </c>
      <c r="F1470" s="326" t="s">
        <v>70</v>
      </c>
      <c r="G1470" s="327" t="s">
        <v>2764</v>
      </c>
      <c r="I1470" s="192" t="s">
        <v>724</v>
      </c>
      <c r="J1470" s="235">
        <v>30000</v>
      </c>
      <c r="K1470" s="192" t="s">
        <v>354</v>
      </c>
    </row>
    <row r="1471" spans="3:11" x14ac:dyDescent="0.25">
      <c r="C1471" s="192" t="s">
        <v>2522</v>
      </c>
      <c r="D1471" s="192" t="s">
        <v>2736</v>
      </c>
      <c r="E1471" s="192" t="s">
        <v>2756</v>
      </c>
      <c r="F1471" s="326" t="s">
        <v>70</v>
      </c>
      <c r="G1471" s="327" t="s">
        <v>2764</v>
      </c>
      <c r="I1471" s="192" t="s">
        <v>724</v>
      </c>
      <c r="J1471" s="235">
        <v>30000</v>
      </c>
      <c r="K1471" s="192" t="s">
        <v>354</v>
      </c>
    </row>
    <row r="1472" spans="3:11" x14ac:dyDescent="0.25">
      <c r="C1472" s="192" t="s">
        <v>2559</v>
      </c>
      <c r="D1472" s="192" t="s">
        <v>2736</v>
      </c>
      <c r="E1472" s="192" t="s">
        <v>2756</v>
      </c>
      <c r="F1472" s="326" t="s">
        <v>70</v>
      </c>
      <c r="G1472" s="327" t="s">
        <v>2764</v>
      </c>
      <c r="I1472" s="192" t="s">
        <v>724</v>
      </c>
      <c r="J1472" s="235">
        <v>30000</v>
      </c>
      <c r="K1472" s="192" t="s">
        <v>354</v>
      </c>
    </row>
    <row r="1473" spans="3:11" ht="15" x14ac:dyDescent="0.25">
      <c r="C1473" s="192" t="s">
        <v>2347</v>
      </c>
      <c r="D1473" s="192" t="s">
        <v>2737</v>
      </c>
      <c r="E1473" s="192" t="s">
        <v>2717</v>
      </c>
      <c r="F1473" s="192" t="str">
        <f>VLOOKUP(Table10[[#This Row],[Nom du paiement]],[3]dddd!$B:$D,3,0)</f>
        <v>Oui</v>
      </c>
      <c r="G1473" s="327" t="s">
        <v>2763</v>
      </c>
      <c r="H1473" s="338" t="s">
        <v>2778</v>
      </c>
      <c r="I1473" s="192" t="s">
        <v>724</v>
      </c>
      <c r="J1473" s="235">
        <v>30000</v>
      </c>
      <c r="K1473" s="192" t="s">
        <v>354</v>
      </c>
    </row>
    <row r="1474" spans="3:11" x14ac:dyDescent="0.25">
      <c r="C1474" s="192" t="s">
        <v>2353</v>
      </c>
      <c r="D1474" s="192" t="s">
        <v>2737</v>
      </c>
      <c r="E1474" s="192" t="s">
        <v>2717</v>
      </c>
      <c r="F1474" s="192" t="str">
        <f>VLOOKUP(Table10[[#This Row],[Nom du paiement]],[3]dddd!$B:$D,3,0)</f>
        <v>Oui</v>
      </c>
      <c r="G1474" s="327" t="s">
        <v>2764</v>
      </c>
      <c r="I1474" s="192" t="s">
        <v>724</v>
      </c>
      <c r="J1474" s="235">
        <v>30000</v>
      </c>
      <c r="K1474" s="192" t="s">
        <v>354</v>
      </c>
    </row>
    <row r="1475" spans="3:11" x14ac:dyDescent="0.25">
      <c r="C1475" s="192" t="s">
        <v>2375</v>
      </c>
      <c r="D1475" s="192" t="s">
        <v>2737</v>
      </c>
      <c r="E1475" s="192" t="s">
        <v>2717</v>
      </c>
      <c r="F1475" s="192" t="str">
        <f>VLOOKUP(Table10[[#This Row],[Nom du paiement]],[3]dddd!$B:$D,3,0)</f>
        <v>Oui</v>
      </c>
      <c r="G1475" s="327" t="s">
        <v>2764</v>
      </c>
      <c r="I1475" s="192" t="s">
        <v>724</v>
      </c>
      <c r="J1475" s="235">
        <v>30000</v>
      </c>
      <c r="K1475" s="192" t="s">
        <v>354</v>
      </c>
    </row>
    <row r="1476" spans="3:11" x14ac:dyDescent="0.25">
      <c r="C1476" s="192" t="s">
        <v>2395</v>
      </c>
      <c r="D1476" s="192" t="s">
        <v>2737</v>
      </c>
      <c r="E1476" s="192" t="s">
        <v>2717</v>
      </c>
      <c r="F1476" s="192" t="str">
        <f>VLOOKUP(Table10[[#This Row],[Nom du paiement]],[3]dddd!$B:$D,3,0)</f>
        <v>Oui</v>
      </c>
      <c r="G1476" s="327" t="s">
        <v>2764</v>
      </c>
      <c r="I1476" s="192" t="s">
        <v>724</v>
      </c>
      <c r="J1476" s="235">
        <v>30000</v>
      </c>
      <c r="K1476" s="192" t="s">
        <v>354</v>
      </c>
    </row>
    <row r="1477" spans="3:11" x14ac:dyDescent="0.25">
      <c r="C1477" s="192" t="s">
        <v>2399</v>
      </c>
      <c r="D1477" s="192" t="s">
        <v>2737</v>
      </c>
      <c r="E1477" s="192" t="s">
        <v>2717</v>
      </c>
      <c r="F1477" s="192" t="str">
        <f>VLOOKUP(Table10[[#This Row],[Nom du paiement]],[3]dddd!$B:$D,3,0)</f>
        <v>Oui</v>
      </c>
      <c r="G1477" s="327" t="s">
        <v>2764</v>
      </c>
      <c r="I1477" s="192" t="s">
        <v>724</v>
      </c>
      <c r="J1477" s="235">
        <v>30000</v>
      </c>
      <c r="K1477" s="192" t="s">
        <v>354</v>
      </c>
    </row>
    <row r="1478" spans="3:11" x14ac:dyDescent="0.25">
      <c r="C1478" s="192" t="s">
        <v>2423</v>
      </c>
      <c r="D1478" s="192" t="s">
        <v>2737</v>
      </c>
      <c r="E1478" s="192" t="s">
        <v>2717</v>
      </c>
      <c r="F1478" s="192" t="str">
        <f>VLOOKUP(Table10[[#This Row],[Nom du paiement]],[3]dddd!$B:$D,3,0)</f>
        <v>Oui</v>
      </c>
      <c r="G1478" s="327" t="s">
        <v>2764</v>
      </c>
      <c r="I1478" s="192" t="s">
        <v>724</v>
      </c>
      <c r="J1478" s="235">
        <v>30000</v>
      </c>
      <c r="K1478" s="192" t="s">
        <v>354</v>
      </c>
    </row>
    <row r="1479" spans="3:11" x14ac:dyDescent="0.25">
      <c r="C1479" s="192" t="s">
        <v>2424</v>
      </c>
      <c r="D1479" s="192" t="s">
        <v>2737</v>
      </c>
      <c r="E1479" s="192" t="s">
        <v>2717</v>
      </c>
      <c r="F1479" s="192" t="str">
        <f>VLOOKUP(Table10[[#This Row],[Nom du paiement]],[3]dddd!$B:$D,3,0)</f>
        <v>Oui</v>
      </c>
      <c r="G1479" s="327" t="s">
        <v>2764</v>
      </c>
      <c r="I1479" s="192" t="s">
        <v>724</v>
      </c>
      <c r="J1479" s="235">
        <v>30000</v>
      </c>
      <c r="K1479" s="192" t="s">
        <v>354</v>
      </c>
    </row>
    <row r="1480" spans="3:11" x14ac:dyDescent="0.25">
      <c r="C1480" s="192" t="s">
        <v>2445</v>
      </c>
      <c r="D1480" s="192" t="s">
        <v>2737</v>
      </c>
      <c r="E1480" s="192" t="s">
        <v>2717</v>
      </c>
      <c r="F1480" s="192" t="str">
        <f>VLOOKUP(Table10[[#This Row],[Nom du paiement]],[3]dddd!$B:$D,3,0)</f>
        <v>Oui</v>
      </c>
      <c r="G1480" s="327" t="s">
        <v>2764</v>
      </c>
      <c r="I1480" s="192" t="s">
        <v>724</v>
      </c>
      <c r="J1480" s="235">
        <v>30000</v>
      </c>
      <c r="K1480" s="192" t="s">
        <v>354</v>
      </c>
    </row>
    <row r="1481" spans="3:11" x14ac:dyDescent="0.25">
      <c r="C1481" s="192" t="s">
        <v>2456</v>
      </c>
      <c r="D1481" s="192" t="s">
        <v>2737</v>
      </c>
      <c r="E1481" s="192" t="s">
        <v>2717</v>
      </c>
      <c r="F1481" s="192" t="str">
        <f>VLOOKUP(Table10[[#This Row],[Nom du paiement]],[3]dddd!$B:$D,3,0)</f>
        <v>Oui</v>
      </c>
      <c r="G1481" s="327" t="s">
        <v>2764</v>
      </c>
      <c r="I1481" s="192" t="s">
        <v>724</v>
      </c>
      <c r="J1481" s="235">
        <v>30000</v>
      </c>
      <c r="K1481" s="192" t="s">
        <v>354</v>
      </c>
    </row>
    <row r="1482" spans="3:11" x14ac:dyDescent="0.25">
      <c r="C1482" s="192" t="s">
        <v>2493</v>
      </c>
      <c r="D1482" s="192" t="s">
        <v>2737</v>
      </c>
      <c r="E1482" s="192" t="s">
        <v>2717</v>
      </c>
      <c r="F1482" s="192" t="str">
        <f>VLOOKUP(Table10[[#This Row],[Nom du paiement]],[3]dddd!$B:$D,3,0)</f>
        <v>Oui</v>
      </c>
      <c r="G1482" s="327" t="s">
        <v>2764</v>
      </c>
      <c r="I1482" s="192" t="s">
        <v>724</v>
      </c>
      <c r="J1482" s="235">
        <v>30000</v>
      </c>
      <c r="K1482" s="192" t="s">
        <v>354</v>
      </c>
    </row>
    <row r="1483" spans="3:11" x14ac:dyDescent="0.25">
      <c r="C1483" s="192" t="s">
        <v>2511</v>
      </c>
      <c r="D1483" s="192" t="s">
        <v>2737</v>
      </c>
      <c r="E1483" s="192" t="s">
        <v>2717</v>
      </c>
      <c r="F1483" s="192" t="str">
        <f>VLOOKUP(Table10[[#This Row],[Nom du paiement]],[3]dddd!$B:$D,3,0)</f>
        <v>Oui</v>
      </c>
      <c r="G1483" s="327" t="s">
        <v>2764</v>
      </c>
      <c r="I1483" s="192" t="s">
        <v>724</v>
      </c>
      <c r="J1483" s="235">
        <v>30000</v>
      </c>
      <c r="K1483" s="192" t="s">
        <v>354</v>
      </c>
    </row>
    <row r="1484" spans="3:11" x14ac:dyDescent="0.25">
      <c r="C1484" s="192" t="s">
        <v>2515</v>
      </c>
      <c r="D1484" s="192" t="s">
        <v>2737</v>
      </c>
      <c r="E1484" s="192" t="s">
        <v>2717</v>
      </c>
      <c r="F1484" s="192" t="str">
        <f>VLOOKUP(Table10[[#This Row],[Nom du paiement]],[3]dddd!$B:$D,3,0)</f>
        <v>Oui</v>
      </c>
      <c r="G1484" s="327" t="s">
        <v>2764</v>
      </c>
      <c r="I1484" s="192" t="s">
        <v>724</v>
      </c>
      <c r="J1484" s="235">
        <v>30000</v>
      </c>
      <c r="K1484" s="192" t="s">
        <v>354</v>
      </c>
    </row>
    <row r="1485" spans="3:11" x14ac:dyDescent="0.25">
      <c r="C1485" s="192" t="s">
        <v>2516</v>
      </c>
      <c r="D1485" s="192" t="s">
        <v>2737</v>
      </c>
      <c r="E1485" s="192" t="s">
        <v>2717</v>
      </c>
      <c r="F1485" s="192" t="str">
        <f>VLOOKUP(Table10[[#This Row],[Nom du paiement]],[3]dddd!$B:$D,3,0)</f>
        <v>Oui</v>
      </c>
      <c r="G1485" s="327" t="s">
        <v>2764</v>
      </c>
      <c r="I1485" s="192" t="s">
        <v>724</v>
      </c>
      <c r="J1485" s="235">
        <v>30000</v>
      </c>
      <c r="K1485" s="192" t="s">
        <v>354</v>
      </c>
    </row>
    <row r="1486" spans="3:11" x14ac:dyDescent="0.25">
      <c r="C1486" s="192" t="s">
        <v>2520</v>
      </c>
      <c r="D1486" s="192" t="s">
        <v>2737</v>
      </c>
      <c r="E1486" s="192" t="s">
        <v>2717</v>
      </c>
      <c r="F1486" s="192" t="str">
        <f>VLOOKUP(Table10[[#This Row],[Nom du paiement]],[3]dddd!$B:$D,3,0)</f>
        <v>Oui</v>
      </c>
      <c r="G1486" s="327" t="s">
        <v>2764</v>
      </c>
      <c r="I1486" s="192" t="s">
        <v>724</v>
      </c>
      <c r="J1486" s="235">
        <v>30000</v>
      </c>
      <c r="K1486" s="192" t="s">
        <v>354</v>
      </c>
    </row>
    <row r="1487" spans="3:11" x14ac:dyDescent="0.25">
      <c r="C1487" s="192" t="s">
        <v>2542</v>
      </c>
      <c r="D1487" s="192" t="s">
        <v>2737</v>
      </c>
      <c r="E1487" s="192" t="s">
        <v>2717</v>
      </c>
      <c r="F1487" s="192" t="str">
        <f>VLOOKUP(Table10[[#This Row],[Nom du paiement]],[3]dddd!$B:$D,3,0)</f>
        <v>Oui</v>
      </c>
      <c r="G1487" s="327" t="s">
        <v>2764</v>
      </c>
      <c r="I1487" s="192" t="s">
        <v>724</v>
      </c>
      <c r="J1487" s="235">
        <v>30000</v>
      </c>
      <c r="K1487" s="192" t="s">
        <v>354</v>
      </c>
    </row>
    <row r="1488" spans="3:11" x14ac:dyDescent="0.25">
      <c r="C1488" s="192" t="s">
        <v>2556</v>
      </c>
      <c r="D1488" s="192" t="s">
        <v>2737</v>
      </c>
      <c r="E1488" s="192" t="s">
        <v>2717</v>
      </c>
      <c r="F1488" s="192" t="str">
        <f>VLOOKUP(Table10[[#This Row],[Nom du paiement]],[3]dddd!$B:$D,3,0)</f>
        <v>Oui</v>
      </c>
      <c r="G1488" s="327" t="s">
        <v>2764</v>
      </c>
      <c r="I1488" s="192" t="s">
        <v>724</v>
      </c>
      <c r="J1488" s="235">
        <v>30000</v>
      </c>
      <c r="K1488" s="192" t="s">
        <v>354</v>
      </c>
    </row>
    <row r="1489" spans="3:11" x14ac:dyDescent="0.25">
      <c r="C1489" s="192" t="s">
        <v>2595</v>
      </c>
      <c r="D1489" s="192" t="s">
        <v>2737</v>
      </c>
      <c r="E1489" s="192" t="s">
        <v>2717</v>
      </c>
      <c r="F1489" s="192" t="str">
        <f>VLOOKUP(Table10[[#This Row],[Nom du paiement]],[3]dddd!$B:$D,3,0)</f>
        <v>Oui</v>
      </c>
      <c r="G1489" s="327" t="s">
        <v>2764</v>
      </c>
      <c r="I1489" s="192" t="s">
        <v>724</v>
      </c>
      <c r="J1489" s="235">
        <v>30000</v>
      </c>
      <c r="K1489" s="192" t="s">
        <v>354</v>
      </c>
    </row>
    <row r="1490" spans="3:11" x14ac:dyDescent="0.25">
      <c r="C1490" s="192" t="s">
        <v>2597</v>
      </c>
      <c r="D1490" s="192" t="s">
        <v>2737</v>
      </c>
      <c r="E1490" s="192" t="s">
        <v>2717</v>
      </c>
      <c r="F1490" s="192" t="str">
        <f>VLOOKUP(Table10[[#This Row],[Nom du paiement]],[3]dddd!$B:$D,3,0)</f>
        <v>Oui</v>
      </c>
      <c r="G1490" s="327" t="s">
        <v>2764</v>
      </c>
      <c r="I1490" s="192" t="s">
        <v>724</v>
      </c>
      <c r="J1490" s="235">
        <v>30000</v>
      </c>
      <c r="K1490" s="192" t="s">
        <v>354</v>
      </c>
    </row>
    <row r="1491" spans="3:11" x14ac:dyDescent="0.25">
      <c r="C1491" s="192" t="s">
        <v>2548</v>
      </c>
      <c r="D1491" s="192" t="s">
        <v>2736</v>
      </c>
      <c r="E1491" s="192" t="s">
        <v>2757</v>
      </c>
      <c r="F1491" s="326" t="s">
        <v>70</v>
      </c>
      <c r="G1491" s="327" t="s">
        <v>2764</v>
      </c>
      <c r="I1491" s="192" t="s">
        <v>724</v>
      </c>
      <c r="J1491" s="235">
        <v>30000</v>
      </c>
      <c r="K1491" s="192" t="s">
        <v>354</v>
      </c>
    </row>
    <row r="1492" spans="3:11" x14ac:dyDescent="0.25">
      <c r="C1492" s="192" t="s">
        <v>2630</v>
      </c>
      <c r="D1492" s="192" t="s">
        <v>2736</v>
      </c>
      <c r="E1492" s="192" t="s">
        <v>2757</v>
      </c>
      <c r="F1492" s="326" t="s">
        <v>70</v>
      </c>
      <c r="G1492" s="327" t="s">
        <v>2764</v>
      </c>
      <c r="I1492" s="192" t="s">
        <v>724</v>
      </c>
      <c r="J1492" s="235">
        <v>30000</v>
      </c>
      <c r="K1492" s="192" t="s">
        <v>354</v>
      </c>
    </row>
    <row r="1493" spans="3:11" x14ac:dyDescent="0.25">
      <c r="C1493" s="192" t="s">
        <v>2645</v>
      </c>
      <c r="D1493" s="192" t="s">
        <v>2736</v>
      </c>
      <c r="E1493" s="192" t="s">
        <v>2693</v>
      </c>
      <c r="F1493" s="192" t="str">
        <f>VLOOKUP(Table10[[#This Row],[Nom du paiement]],[3]dddd!$B:$D,3,0)</f>
        <v>Non</v>
      </c>
      <c r="G1493" s="327" t="s">
        <v>2764</v>
      </c>
      <c r="I1493" s="192" t="s">
        <v>724</v>
      </c>
      <c r="J1493" s="235">
        <v>29800</v>
      </c>
      <c r="K1493" s="192" t="s">
        <v>354</v>
      </c>
    </row>
    <row r="1494" spans="3:11" x14ac:dyDescent="0.25">
      <c r="C1494" s="192" t="s">
        <v>2456</v>
      </c>
      <c r="D1494" s="192" t="s">
        <v>2736</v>
      </c>
      <c r="E1494" s="192" t="s">
        <v>2730</v>
      </c>
      <c r="F1494" s="192" t="str">
        <f>VLOOKUP(Table10[[#This Row],[Nom du paiement]],[3]dddd!$B:$D,3,0)</f>
        <v>Non</v>
      </c>
      <c r="G1494" s="327" t="s">
        <v>2764</v>
      </c>
      <c r="I1494" s="192" t="s">
        <v>724</v>
      </c>
      <c r="J1494" s="235">
        <v>29700</v>
      </c>
      <c r="K1494" s="192" t="s">
        <v>354</v>
      </c>
    </row>
    <row r="1495" spans="3:11" x14ac:dyDescent="0.25">
      <c r="C1495" s="192" t="s">
        <v>2468</v>
      </c>
      <c r="D1495" s="192" t="s">
        <v>2736</v>
      </c>
      <c r="E1495" s="192" t="s">
        <v>2756</v>
      </c>
      <c r="F1495" s="326" t="s">
        <v>70</v>
      </c>
      <c r="G1495" s="327" t="s">
        <v>2764</v>
      </c>
      <c r="I1495" s="192" t="s">
        <v>724</v>
      </c>
      <c r="J1495" s="235">
        <v>29250</v>
      </c>
      <c r="K1495" s="192" t="s">
        <v>354</v>
      </c>
    </row>
    <row r="1496" spans="3:11" x14ac:dyDescent="0.25">
      <c r="C1496" s="192" t="s">
        <v>2552</v>
      </c>
      <c r="D1496" s="192" t="s">
        <v>2736</v>
      </c>
      <c r="E1496" s="192" t="s">
        <v>2757</v>
      </c>
      <c r="F1496" s="326" t="s">
        <v>70</v>
      </c>
      <c r="G1496" s="327" t="s">
        <v>2764</v>
      </c>
      <c r="I1496" s="192" t="s">
        <v>724</v>
      </c>
      <c r="J1496" s="235">
        <v>28000</v>
      </c>
      <c r="K1496" s="192" t="s">
        <v>354</v>
      </c>
    </row>
    <row r="1497" spans="3:11" x14ac:dyDescent="0.25">
      <c r="C1497" s="192" t="s">
        <v>2629</v>
      </c>
      <c r="D1497" s="192" t="s">
        <v>2736</v>
      </c>
      <c r="E1497" s="192" t="s">
        <v>2759</v>
      </c>
      <c r="F1497" s="192" t="str">
        <f>VLOOKUP(Table10[[#This Row],[Nom du paiement]],[3]dddd!$B:$D,3,0)</f>
        <v>Non</v>
      </c>
      <c r="G1497" s="327" t="s">
        <v>2764</v>
      </c>
      <c r="I1497" s="192" t="s">
        <v>724</v>
      </c>
      <c r="J1497" s="235">
        <v>27800</v>
      </c>
      <c r="K1497" s="192" t="s">
        <v>354</v>
      </c>
    </row>
    <row r="1498" spans="3:11" x14ac:dyDescent="0.25">
      <c r="C1498" s="192" t="s">
        <v>2369</v>
      </c>
      <c r="D1498" s="192" t="s">
        <v>2736</v>
      </c>
      <c r="E1498" s="192" t="s">
        <v>2730</v>
      </c>
      <c r="F1498" s="192" t="str">
        <f>VLOOKUP(Table10[[#This Row],[Nom du paiement]],[3]dddd!$B:$D,3,0)</f>
        <v>Non</v>
      </c>
      <c r="G1498" s="327" t="s">
        <v>2764</v>
      </c>
      <c r="I1498" s="192" t="s">
        <v>724</v>
      </c>
      <c r="J1498" s="235">
        <v>27000</v>
      </c>
      <c r="K1498" s="192" t="s">
        <v>354</v>
      </c>
    </row>
    <row r="1499" spans="3:11" x14ac:dyDescent="0.25">
      <c r="C1499" s="192" t="s">
        <v>2430</v>
      </c>
      <c r="D1499" s="192" t="s">
        <v>2736</v>
      </c>
      <c r="E1499" s="192" t="s">
        <v>2730</v>
      </c>
      <c r="F1499" s="192" t="str">
        <f>VLOOKUP(Table10[[#This Row],[Nom du paiement]],[3]dddd!$B:$D,3,0)</f>
        <v>Non</v>
      </c>
      <c r="G1499" s="327" t="s">
        <v>2764</v>
      </c>
      <c r="I1499" s="192" t="s">
        <v>724</v>
      </c>
      <c r="J1499" s="235">
        <v>27000</v>
      </c>
      <c r="K1499" s="192" t="s">
        <v>354</v>
      </c>
    </row>
    <row r="1500" spans="3:11" x14ac:dyDescent="0.25">
      <c r="C1500" s="192" t="s">
        <v>2620</v>
      </c>
      <c r="D1500" s="192" t="s">
        <v>2736</v>
      </c>
      <c r="E1500" s="192" t="s">
        <v>2730</v>
      </c>
      <c r="F1500" s="192" t="str">
        <f>VLOOKUP(Table10[[#This Row],[Nom du paiement]],[3]dddd!$B:$D,3,0)</f>
        <v>Non</v>
      </c>
      <c r="G1500" s="327" t="s">
        <v>2764</v>
      </c>
      <c r="I1500" s="192" t="s">
        <v>724</v>
      </c>
      <c r="J1500" s="235">
        <v>27000</v>
      </c>
      <c r="K1500" s="192" t="s">
        <v>354</v>
      </c>
    </row>
    <row r="1501" spans="3:11" x14ac:dyDescent="0.25">
      <c r="C1501" s="192" t="s">
        <v>2443</v>
      </c>
      <c r="D1501" s="192" t="s">
        <v>2736</v>
      </c>
      <c r="E1501" s="192" t="s">
        <v>2750</v>
      </c>
      <c r="F1501" s="192" t="str">
        <f>VLOOKUP(Table10[[#This Row],[Nom du paiement]],[3]dddd!$B:$D,3,0)</f>
        <v>Non</v>
      </c>
      <c r="G1501" s="327" t="s">
        <v>2764</v>
      </c>
      <c r="I1501" s="192" t="s">
        <v>724</v>
      </c>
      <c r="J1501" s="235">
        <v>25500</v>
      </c>
      <c r="K1501" s="192" t="s">
        <v>354</v>
      </c>
    </row>
    <row r="1502" spans="3:11" x14ac:dyDescent="0.25">
      <c r="C1502" s="192" t="s">
        <v>2440</v>
      </c>
      <c r="D1502" s="192" t="s">
        <v>2736</v>
      </c>
      <c r="E1502" s="192" t="s">
        <v>2724</v>
      </c>
      <c r="F1502" s="192" t="str">
        <f>VLOOKUP(Table10[[#This Row],[Nom du paiement]],[3]dddd!$B:$D,3,0)</f>
        <v>Non</v>
      </c>
      <c r="G1502" s="327" t="s">
        <v>2764</v>
      </c>
      <c r="I1502" s="192" t="s">
        <v>724</v>
      </c>
      <c r="J1502" s="235">
        <v>25225</v>
      </c>
      <c r="K1502" s="192" t="s">
        <v>354</v>
      </c>
    </row>
    <row r="1503" spans="3:11" x14ac:dyDescent="0.25">
      <c r="C1503" s="192" t="s">
        <v>2371</v>
      </c>
      <c r="D1503" s="192" t="s">
        <v>2736</v>
      </c>
      <c r="E1503" s="192" t="s">
        <v>2729</v>
      </c>
      <c r="F1503" s="192" t="str">
        <f>VLOOKUP(Table10[[#This Row],[Nom du paiement]],[3]dddd!$B:$D,3,0)</f>
        <v>Non</v>
      </c>
      <c r="G1503" s="327" t="s">
        <v>2764</v>
      </c>
      <c r="I1503" s="192" t="s">
        <v>724</v>
      </c>
      <c r="J1503" s="235">
        <v>25000</v>
      </c>
      <c r="K1503" s="192" t="s">
        <v>354</v>
      </c>
    </row>
    <row r="1504" spans="3:11" x14ac:dyDescent="0.25">
      <c r="C1504" s="192" t="s">
        <v>2522</v>
      </c>
      <c r="D1504" s="192" t="s">
        <v>2736</v>
      </c>
      <c r="E1504" s="192" t="s">
        <v>2729</v>
      </c>
      <c r="F1504" s="192" t="str">
        <f>VLOOKUP(Table10[[#This Row],[Nom du paiement]],[3]dddd!$B:$D,3,0)</f>
        <v>Non</v>
      </c>
      <c r="G1504" s="327" t="s">
        <v>2764</v>
      </c>
      <c r="I1504" s="192" t="s">
        <v>724</v>
      </c>
      <c r="J1504" s="235">
        <v>25000</v>
      </c>
      <c r="K1504" s="192" t="s">
        <v>354</v>
      </c>
    </row>
    <row r="1505" spans="3:11" x14ac:dyDescent="0.25">
      <c r="C1505" s="192" t="s">
        <v>2451</v>
      </c>
      <c r="D1505" s="192" t="s">
        <v>2736</v>
      </c>
      <c r="E1505" s="192" t="s">
        <v>2756</v>
      </c>
      <c r="F1505" s="326" t="s">
        <v>70</v>
      </c>
      <c r="G1505" s="327" t="s">
        <v>2764</v>
      </c>
      <c r="I1505" s="192" t="s">
        <v>724</v>
      </c>
      <c r="J1505" s="235">
        <v>25000</v>
      </c>
      <c r="K1505" s="192" t="s">
        <v>354</v>
      </c>
    </row>
    <row r="1506" spans="3:11" x14ac:dyDescent="0.25">
      <c r="C1506" s="192" t="s">
        <v>2631</v>
      </c>
      <c r="D1506" s="192" t="s">
        <v>2736</v>
      </c>
      <c r="E1506" s="192" t="s">
        <v>2759</v>
      </c>
      <c r="F1506" s="192" t="str">
        <f>VLOOKUP(Table10[[#This Row],[Nom du paiement]],[3]dddd!$B:$D,3,0)</f>
        <v>Non</v>
      </c>
      <c r="G1506" s="327" t="s">
        <v>2764</v>
      </c>
      <c r="I1506" s="192" t="s">
        <v>724</v>
      </c>
      <c r="J1506" s="235">
        <v>24788</v>
      </c>
      <c r="K1506" s="192" t="s">
        <v>354</v>
      </c>
    </row>
    <row r="1507" spans="3:11" x14ac:dyDescent="0.25">
      <c r="C1507" s="192" t="s">
        <v>2491</v>
      </c>
      <c r="D1507" s="192" t="s">
        <v>2736</v>
      </c>
      <c r="E1507" s="192" t="s">
        <v>2730</v>
      </c>
      <c r="F1507" s="192" t="str">
        <f>VLOOKUP(Table10[[#This Row],[Nom du paiement]],[3]dddd!$B:$D,3,0)</f>
        <v>Non</v>
      </c>
      <c r="G1507" s="327" t="s">
        <v>2764</v>
      </c>
      <c r="I1507" s="192" t="s">
        <v>724</v>
      </c>
      <c r="J1507" s="235">
        <v>24300</v>
      </c>
      <c r="K1507" s="192" t="s">
        <v>354</v>
      </c>
    </row>
    <row r="1508" spans="3:11" x14ac:dyDescent="0.25">
      <c r="C1508" s="192" t="s">
        <v>2361</v>
      </c>
      <c r="D1508" s="192" t="s">
        <v>2736</v>
      </c>
      <c r="E1508" s="192" t="s">
        <v>2754</v>
      </c>
      <c r="F1508" s="192" t="str">
        <f>VLOOKUP(Table10[[#This Row],[Nom du paiement]],[3]dddd!$B:$D,3,0)</f>
        <v>Non</v>
      </c>
      <c r="G1508" s="327" t="s">
        <v>2764</v>
      </c>
      <c r="I1508" s="192" t="s">
        <v>724</v>
      </c>
      <c r="J1508" s="235">
        <v>24000</v>
      </c>
      <c r="K1508" s="192" t="s">
        <v>354</v>
      </c>
    </row>
    <row r="1509" spans="3:11" x14ac:dyDescent="0.25">
      <c r="C1509" s="192" t="s">
        <v>2615</v>
      </c>
      <c r="D1509" s="192" t="s">
        <v>2736</v>
      </c>
      <c r="E1509" s="192" t="s">
        <v>2731</v>
      </c>
      <c r="F1509" s="192" t="str">
        <f>VLOOKUP(Table10[[#This Row],[Nom du paiement]],[3]dddd!$B:$D,3,0)</f>
        <v>Non</v>
      </c>
      <c r="G1509" s="327" t="s">
        <v>2764</v>
      </c>
      <c r="I1509" s="192" t="s">
        <v>724</v>
      </c>
      <c r="J1509" s="235">
        <v>24000</v>
      </c>
      <c r="K1509" s="192" t="s">
        <v>354</v>
      </c>
    </row>
    <row r="1510" spans="3:11" x14ac:dyDescent="0.25">
      <c r="C1510" s="192" t="s">
        <v>2386</v>
      </c>
      <c r="D1510" s="192" t="s">
        <v>2736</v>
      </c>
      <c r="E1510" s="192" t="s">
        <v>2756</v>
      </c>
      <c r="F1510" s="326" t="s">
        <v>70</v>
      </c>
      <c r="G1510" s="327" t="s">
        <v>2764</v>
      </c>
      <c r="I1510" s="192" t="s">
        <v>724</v>
      </c>
      <c r="J1510" s="235">
        <v>24000</v>
      </c>
      <c r="K1510" s="192" t="s">
        <v>354</v>
      </c>
    </row>
    <row r="1511" spans="3:11" x14ac:dyDescent="0.25">
      <c r="C1511" s="192" t="s">
        <v>2544</v>
      </c>
      <c r="D1511" s="192" t="s">
        <v>2736</v>
      </c>
      <c r="E1511" s="192" t="s">
        <v>2756</v>
      </c>
      <c r="F1511" s="326" t="s">
        <v>70</v>
      </c>
      <c r="G1511" s="327" t="s">
        <v>2764</v>
      </c>
      <c r="I1511" s="192" t="s">
        <v>724</v>
      </c>
      <c r="J1511" s="235">
        <v>24000</v>
      </c>
      <c r="K1511" s="192" t="s">
        <v>354</v>
      </c>
    </row>
    <row r="1512" spans="3:11" x14ac:dyDescent="0.25">
      <c r="C1512" s="192" t="s">
        <v>2405</v>
      </c>
      <c r="D1512" s="192" t="s">
        <v>2736</v>
      </c>
      <c r="E1512" s="192" t="s">
        <v>2757</v>
      </c>
      <c r="F1512" s="326" t="s">
        <v>70</v>
      </c>
      <c r="G1512" s="327" t="s">
        <v>2764</v>
      </c>
      <c r="I1512" s="192" t="s">
        <v>724</v>
      </c>
      <c r="J1512" s="235">
        <v>24000</v>
      </c>
      <c r="K1512" s="192" t="s">
        <v>354</v>
      </c>
    </row>
    <row r="1513" spans="3:11" x14ac:dyDescent="0.25">
      <c r="C1513" s="192" t="s">
        <v>2635</v>
      </c>
      <c r="D1513" s="192" t="s">
        <v>2736</v>
      </c>
      <c r="E1513" s="192" t="s">
        <v>2757</v>
      </c>
      <c r="F1513" s="326" t="s">
        <v>70</v>
      </c>
      <c r="G1513" s="327" t="s">
        <v>2764</v>
      </c>
      <c r="I1513" s="192" t="s">
        <v>724</v>
      </c>
      <c r="J1513" s="235">
        <v>24000</v>
      </c>
      <c r="K1513" s="192" t="s">
        <v>354</v>
      </c>
    </row>
    <row r="1514" spans="3:11" x14ac:dyDescent="0.25">
      <c r="C1514" s="192" t="s">
        <v>2430</v>
      </c>
      <c r="D1514" s="192" t="s">
        <v>2736</v>
      </c>
      <c r="E1514" s="192" t="s">
        <v>2724</v>
      </c>
      <c r="F1514" s="192" t="str">
        <f>VLOOKUP(Table10[[#This Row],[Nom du paiement]],[3]dddd!$B:$D,3,0)</f>
        <v>Non</v>
      </c>
      <c r="G1514" s="327" t="s">
        <v>2764</v>
      </c>
      <c r="I1514" s="192" t="s">
        <v>724</v>
      </c>
      <c r="J1514" s="235">
        <v>23898</v>
      </c>
      <c r="K1514" s="192" t="s">
        <v>354</v>
      </c>
    </row>
    <row r="1515" spans="3:11" x14ac:dyDescent="0.25">
      <c r="C1515" s="192" t="s">
        <v>2385</v>
      </c>
      <c r="D1515" s="192" t="s">
        <v>2736</v>
      </c>
      <c r="E1515" s="192" t="s">
        <v>2728</v>
      </c>
      <c r="F1515" s="192" t="str">
        <f>VLOOKUP(Table10[[#This Row],[Nom du paiement]],[3]dddd!$B:$D,3,0)</f>
        <v>Non</v>
      </c>
      <c r="G1515" s="327" t="s">
        <v>2764</v>
      </c>
      <c r="I1515" s="192" t="s">
        <v>724</v>
      </c>
      <c r="J1515" s="235">
        <v>23750</v>
      </c>
      <c r="K1515" s="192" t="s">
        <v>354</v>
      </c>
    </row>
    <row r="1516" spans="3:11" x14ac:dyDescent="0.25">
      <c r="C1516" s="192" t="s">
        <v>2491</v>
      </c>
      <c r="D1516" s="192" t="s">
        <v>2736</v>
      </c>
      <c r="E1516" s="192" t="s">
        <v>2724</v>
      </c>
      <c r="F1516" s="192" t="str">
        <f>VLOOKUP(Table10[[#This Row],[Nom du paiement]],[3]dddd!$B:$D,3,0)</f>
        <v>Non</v>
      </c>
      <c r="G1516" s="327" t="s">
        <v>2764</v>
      </c>
      <c r="I1516" s="192" t="s">
        <v>724</v>
      </c>
      <c r="J1516" s="235">
        <v>23514</v>
      </c>
      <c r="K1516" s="192" t="s">
        <v>354</v>
      </c>
    </row>
    <row r="1517" spans="3:11" x14ac:dyDescent="0.25">
      <c r="C1517" s="192" t="s">
        <v>2541</v>
      </c>
      <c r="D1517" s="192" t="s">
        <v>2736</v>
      </c>
      <c r="E1517" s="192" t="s">
        <v>2730</v>
      </c>
      <c r="F1517" s="192" t="str">
        <f>VLOOKUP(Table10[[#This Row],[Nom du paiement]],[3]dddd!$B:$D,3,0)</f>
        <v>Non</v>
      </c>
      <c r="G1517" s="327" t="s">
        <v>2764</v>
      </c>
      <c r="I1517" s="192" t="s">
        <v>724</v>
      </c>
      <c r="J1517" s="235">
        <v>23400</v>
      </c>
      <c r="K1517" s="192" t="s">
        <v>354</v>
      </c>
    </row>
    <row r="1518" spans="3:11" x14ac:dyDescent="0.25">
      <c r="C1518" s="192" t="s">
        <v>2635</v>
      </c>
      <c r="D1518" s="192" t="s">
        <v>2736</v>
      </c>
      <c r="E1518" s="192" t="s">
        <v>2729</v>
      </c>
      <c r="F1518" s="192" t="str">
        <f>VLOOKUP(Table10[[#This Row],[Nom du paiement]],[3]dddd!$B:$D,3,0)</f>
        <v>Non</v>
      </c>
      <c r="G1518" s="327" t="s">
        <v>2764</v>
      </c>
      <c r="I1518" s="192" t="s">
        <v>724</v>
      </c>
      <c r="J1518" s="235">
        <v>22500</v>
      </c>
      <c r="K1518" s="192" t="s">
        <v>354</v>
      </c>
    </row>
    <row r="1519" spans="3:11" x14ac:dyDescent="0.25">
      <c r="C1519" s="192" t="s">
        <v>2468</v>
      </c>
      <c r="D1519" s="192" t="s">
        <v>2736</v>
      </c>
      <c r="E1519" s="192" t="s">
        <v>2745</v>
      </c>
      <c r="F1519" s="192" t="str">
        <f>VLOOKUP(Table10[[#This Row],[Nom du paiement]],[3]dddd!$B:$D,3,0)</f>
        <v>Non</v>
      </c>
      <c r="G1519" s="327" t="s">
        <v>2764</v>
      </c>
      <c r="I1519" s="192" t="s">
        <v>724</v>
      </c>
      <c r="J1519" s="235">
        <v>22452</v>
      </c>
      <c r="K1519" s="192" t="s">
        <v>354</v>
      </c>
    </row>
    <row r="1520" spans="3:11" x14ac:dyDescent="0.25">
      <c r="C1520" s="192" t="s">
        <v>2634</v>
      </c>
      <c r="D1520" s="192" t="s">
        <v>2736</v>
      </c>
      <c r="E1520" s="192" t="s">
        <v>2757</v>
      </c>
      <c r="F1520" s="326" t="s">
        <v>70</v>
      </c>
      <c r="G1520" s="327" t="s">
        <v>2764</v>
      </c>
      <c r="I1520" s="192" t="s">
        <v>724</v>
      </c>
      <c r="J1520" s="235">
        <v>22000</v>
      </c>
      <c r="K1520" s="192" t="s">
        <v>354</v>
      </c>
    </row>
    <row r="1521" spans="3:11" x14ac:dyDescent="0.25">
      <c r="C1521" s="192" t="s">
        <v>2478</v>
      </c>
      <c r="D1521" s="192" t="s">
        <v>2737</v>
      </c>
      <c r="E1521" s="192" t="s">
        <v>2704</v>
      </c>
      <c r="F1521" s="192" t="str">
        <f>VLOOKUP(Table10[[#This Row],[Nom du paiement]],[3]dddd!$B:$D,3,0)</f>
        <v>Oui</v>
      </c>
      <c r="G1521" s="327" t="s">
        <v>2764</v>
      </c>
      <c r="I1521" s="192" t="s">
        <v>724</v>
      </c>
      <c r="J1521" s="235">
        <v>21699</v>
      </c>
      <c r="K1521" s="192" t="s">
        <v>354</v>
      </c>
    </row>
    <row r="1522" spans="3:11" x14ac:dyDescent="0.25">
      <c r="C1522" s="192" t="s">
        <v>2499</v>
      </c>
      <c r="D1522" s="192" t="s">
        <v>2736</v>
      </c>
      <c r="E1522" s="192" t="s">
        <v>2725</v>
      </c>
      <c r="F1522" s="192" t="str">
        <f>VLOOKUP(Table10[[#This Row],[Nom du paiement]],[3]dddd!$B:$D,3,0)</f>
        <v>Non</v>
      </c>
      <c r="G1522" s="327" t="s">
        <v>2763</v>
      </c>
      <c r="I1522" s="192" t="s">
        <v>724</v>
      </c>
      <c r="J1522" s="235">
        <v>21600</v>
      </c>
      <c r="K1522" s="192" t="s">
        <v>354</v>
      </c>
    </row>
    <row r="1523" spans="3:11" x14ac:dyDescent="0.25">
      <c r="C1523" s="192" t="s">
        <v>2556</v>
      </c>
      <c r="D1523" s="192" t="s">
        <v>2736</v>
      </c>
      <c r="E1523" s="192" t="s">
        <v>2752</v>
      </c>
      <c r="F1523" s="192" t="str">
        <f>VLOOKUP(Table10[[#This Row],[Nom du paiement]],[3]dddd!$B:$D,3,0)</f>
        <v>Non</v>
      </c>
      <c r="G1523" s="327" t="s">
        <v>2764</v>
      </c>
      <c r="I1523" s="192" t="s">
        <v>724</v>
      </c>
      <c r="J1523" s="235">
        <v>21250</v>
      </c>
      <c r="K1523" s="192" t="s">
        <v>354</v>
      </c>
    </row>
    <row r="1524" spans="3:11" x14ac:dyDescent="0.25">
      <c r="C1524" s="192" t="s">
        <v>2556</v>
      </c>
      <c r="D1524" s="192" t="s">
        <v>2736</v>
      </c>
      <c r="E1524" s="192" t="s">
        <v>2752</v>
      </c>
      <c r="F1524" s="192" t="str">
        <f>VLOOKUP(Table10[[#This Row],[Nom du paiement]],[3]dddd!$B:$D,3,0)</f>
        <v>Non</v>
      </c>
      <c r="G1524" s="327" t="s">
        <v>2764</v>
      </c>
      <c r="I1524" s="192" t="s">
        <v>724</v>
      </c>
      <c r="J1524" s="235">
        <v>21250</v>
      </c>
      <c r="K1524" s="192" t="s">
        <v>354</v>
      </c>
    </row>
    <row r="1525" spans="3:11" x14ac:dyDescent="0.25">
      <c r="C1525" s="192" t="s">
        <v>2537</v>
      </c>
      <c r="D1525" s="192" t="s">
        <v>2736</v>
      </c>
      <c r="E1525" s="192" t="s">
        <v>2753</v>
      </c>
      <c r="F1525" s="192" t="str">
        <f>VLOOKUP(Table10[[#This Row],[Nom du paiement]],[3]dddd!$B:$D,3,0)</f>
        <v>Non</v>
      </c>
      <c r="G1525" s="327" t="s">
        <v>2764</v>
      </c>
      <c r="I1525" s="192" t="s">
        <v>724</v>
      </c>
      <c r="J1525" s="235">
        <v>21000</v>
      </c>
      <c r="K1525" s="192" t="s">
        <v>354</v>
      </c>
    </row>
    <row r="1526" spans="3:11" x14ac:dyDescent="0.25">
      <c r="C1526" s="192" t="s">
        <v>2468</v>
      </c>
      <c r="D1526" s="192" t="s">
        <v>2337</v>
      </c>
      <c r="E1526" s="192" t="s">
        <v>2733</v>
      </c>
      <c r="F1526" s="192" t="s">
        <v>70</v>
      </c>
      <c r="G1526" s="326" t="s">
        <v>2773</v>
      </c>
      <c r="I1526" s="192" t="s">
        <v>724</v>
      </c>
      <c r="J1526" s="235">
        <v>20701500</v>
      </c>
      <c r="K1526" s="192" t="s">
        <v>354</v>
      </c>
    </row>
    <row r="1527" spans="3:11" x14ac:dyDescent="0.25">
      <c r="C1527" s="192" t="s">
        <v>2396</v>
      </c>
      <c r="D1527" s="192" t="s">
        <v>2736</v>
      </c>
      <c r="E1527" s="192" t="s">
        <v>2728</v>
      </c>
      <c r="F1527" s="192" t="str">
        <f>VLOOKUP(Table10[[#This Row],[Nom du paiement]],[3]dddd!$B:$D,3,0)</f>
        <v>Non</v>
      </c>
      <c r="G1527" s="327" t="s">
        <v>2764</v>
      </c>
      <c r="I1527" s="192" t="s">
        <v>724</v>
      </c>
      <c r="J1527" s="235">
        <v>20000</v>
      </c>
      <c r="K1527" s="192" t="s">
        <v>354</v>
      </c>
    </row>
    <row r="1528" spans="3:11" x14ac:dyDescent="0.25">
      <c r="C1528" s="192" t="s">
        <v>2507</v>
      </c>
      <c r="D1528" s="192" t="s">
        <v>2736</v>
      </c>
      <c r="E1528" s="192" t="s">
        <v>2730</v>
      </c>
      <c r="F1528" s="192" t="str">
        <f>VLOOKUP(Table10[[#This Row],[Nom du paiement]],[3]dddd!$B:$D,3,0)</f>
        <v>Non</v>
      </c>
      <c r="G1528" s="327" t="s">
        <v>2764</v>
      </c>
      <c r="I1528" s="192" t="s">
        <v>724</v>
      </c>
      <c r="J1528" s="235">
        <v>20000</v>
      </c>
      <c r="K1528" s="192" t="s">
        <v>354</v>
      </c>
    </row>
    <row r="1529" spans="3:11" ht="15.75" x14ac:dyDescent="0.3">
      <c r="C1529" s="192" t="s">
        <v>2340</v>
      </c>
      <c r="D1529" s="192" t="s">
        <v>2736</v>
      </c>
      <c r="E1529" s="192" t="s">
        <v>2758</v>
      </c>
      <c r="F1529" s="192" t="str">
        <f>VLOOKUP(Table10[[#This Row],[Nom du paiement]],[3]dddd!$B:$D,3,0)</f>
        <v>Oui</v>
      </c>
      <c r="G1529" s="327" t="s">
        <v>2763</v>
      </c>
      <c r="H1529" s="336" t="s">
        <v>2776</v>
      </c>
      <c r="I1529" s="192" t="s">
        <v>724</v>
      </c>
      <c r="J1529" s="235">
        <v>20000</v>
      </c>
      <c r="K1529" s="192" t="s">
        <v>354</v>
      </c>
    </row>
    <row r="1530" spans="3:11" x14ac:dyDescent="0.25">
      <c r="C1530" s="192" t="s">
        <v>2341</v>
      </c>
      <c r="D1530" s="192" t="s">
        <v>2737</v>
      </c>
      <c r="E1530" s="192" t="s">
        <v>2717</v>
      </c>
      <c r="F1530" s="192" t="str">
        <f>VLOOKUP(Table10[[#This Row],[Nom du paiement]],[3]dddd!$B:$D,3,0)</f>
        <v>Oui</v>
      </c>
      <c r="G1530" s="327" t="s">
        <v>2763</v>
      </c>
      <c r="H1530" s="335" t="s">
        <v>2774</v>
      </c>
      <c r="I1530" s="192" t="s">
        <v>724</v>
      </c>
      <c r="J1530" s="235">
        <v>20000</v>
      </c>
      <c r="K1530" s="192" t="s">
        <v>354</v>
      </c>
    </row>
    <row r="1531" spans="3:11" x14ac:dyDescent="0.25">
      <c r="C1531" s="192" t="s">
        <v>2378</v>
      </c>
      <c r="D1531" s="192" t="s">
        <v>2737</v>
      </c>
      <c r="E1531" s="192" t="s">
        <v>2717</v>
      </c>
      <c r="F1531" s="192" t="str">
        <f>VLOOKUP(Table10[[#This Row],[Nom du paiement]],[3]dddd!$B:$D,3,0)</f>
        <v>Oui</v>
      </c>
      <c r="G1531" s="327" t="s">
        <v>2764</v>
      </c>
      <c r="I1531" s="192" t="s">
        <v>724</v>
      </c>
      <c r="J1531" s="235">
        <v>20000</v>
      </c>
      <c r="K1531" s="192" t="s">
        <v>354</v>
      </c>
    </row>
    <row r="1532" spans="3:11" x14ac:dyDescent="0.25">
      <c r="C1532" s="192" t="s">
        <v>2385</v>
      </c>
      <c r="D1532" s="192" t="s">
        <v>2737</v>
      </c>
      <c r="E1532" s="192" t="s">
        <v>2717</v>
      </c>
      <c r="F1532" s="192" t="str">
        <f>VLOOKUP(Table10[[#This Row],[Nom du paiement]],[3]dddd!$B:$D,3,0)</f>
        <v>Oui</v>
      </c>
      <c r="G1532" s="327" t="s">
        <v>2764</v>
      </c>
      <c r="I1532" s="192" t="s">
        <v>724</v>
      </c>
      <c r="J1532" s="235">
        <v>20000</v>
      </c>
      <c r="K1532" s="192" t="s">
        <v>354</v>
      </c>
    </row>
    <row r="1533" spans="3:11" x14ac:dyDescent="0.25">
      <c r="C1533" s="192" t="s">
        <v>2396</v>
      </c>
      <c r="D1533" s="192" t="s">
        <v>2737</v>
      </c>
      <c r="E1533" s="192" t="s">
        <v>2717</v>
      </c>
      <c r="F1533" s="192" t="str">
        <f>VLOOKUP(Table10[[#This Row],[Nom du paiement]],[3]dddd!$B:$D,3,0)</f>
        <v>Oui</v>
      </c>
      <c r="G1533" s="327" t="s">
        <v>2764</v>
      </c>
      <c r="I1533" s="192" t="s">
        <v>724</v>
      </c>
      <c r="J1533" s="235">
        <v>20000</v>
      </c>
      <c r="K1533" s="192" t="s">
        <v>354</v>
      </c>
    </row>
    <row r="1534" spans="3:11" x14ac:dyDescent="0.25">
      <c r="C1534" s="192" t="s">
        <v>2400</v>
      </c>
      <c r="D1534" s="192" t="s">
        <v>2737</v>
      </c>
      <c r="E1534" s="192" t="s">
        <v>2717</v>
      </c>
      <c r="F1534" s="192" t="str">
        <f>VLOOKUP(Table10[[#This Row],[Nom du paiement]],[3]dddd!$B:$D,3,0)</f>
        <v>Oui</v>
      </c>
      <c r="G1534" s="327" t="s">
        <v>2764</v>
      </c>
      <c r="I1534" s="192" t="s">
        <v>724</v>
      </c>
      <c r="J1534" s="235">
        <v>20000</v>
      </c>
      <c r="K1534" s="192" t="s">
        <v>354</v>
      </c>
    </row>
    <row r="1535" spans="3:11" x14ac:dyDescent="0.25">
      <c r="C1535" s="192" t="s">
        <v>2412</v>
      </c>
      <c r="D1535" s="192" t="s">
        <v>2737</v>
      </c>
      <c r="E1535" s="192" t="s">
        <v>2717</v>
      </c>
      <c r="F1535" s="192" t="str">
        <f>VLOOKUP(Table10[[#This Row],[Nom du paiement]],[3]dddd!$B:$D,3,0)</f>
        <v>Oui</v>
      </c>
      <c r="G1535" s="327" t="s">
        <v>2764</v>
      </c>
      <c r="I1535" s="192" t="s">
        <v>724</v>
      </c>
      <c r="J1535" s="235">
        <v>20000</v>
      </c>
      <c r="K1535" s="192" t="s">
        <v>354</v>
      </c>
    </row>
    <row r="1536" spans="3:11" x14ac:dyDescent="0.25">
      <c r="C1536" s="192" t="s">
        <v>2427</v>
      </c>
      <c r="D1536" s="192" t="s">
        <v>2737</v>
      </c>
      <c r="E1536" s="192" t="s">
        <v>2717</v>
      </c>
      <c r="F1536" s="192" t="str">
        <f>VLOOKUP(Table10[[#This Row],[Nom du paiement]],[3]dddd!$B:$D,3,0)</f>
        <v>Oui</v>
      </c>
      <c r="G1536" s="327" t="s">
        <v>2764</v>
      </c>
      <c r="I1536" s="192" t="s">
        <v>724</v>
      </c>
      <c r="J1536" s="235">
        <v>20000</v>
      </c>
      <c r="K1536" s="192" t="s">
        <v>354</v>
      </c>
    </row>
    <row r="1537" spans="3:11" x14ac:dyDescent="0.25">
      <c r="C1537" s="192" t="s">
        <v>2430</v>
      </c>
      <c r="D1537" s="192" t="s">
        <v>2737</v>
      </c>
      <c r="E1537" s="192" t="s">
        <v>2717</v>
      </c>
      <c r="F1537" s="192" t="str">
        <f>VLOOKUP(Table10[[#This Row],[Nom du paiement]],[3]dddd!$B:$D,3,0)</f>
        <v>Oui</v>
      </c>
      <c r="G1537" s="327" t="s">
        <v>2764</v>
      </c>
      <c r="I1537" s="192" t="s">
        <v>724</v>
      </c>
      <c r="J1537" s="235">
        <v>20000</v>
      </c>
      <c r="K1537" s="192" t="s">
        <v>354</v>
      </c>
    </row>
    <row r="1538" spans="3:11" x14ac:dyDescent="0.25">
      <c r="C1538" s="192" t="s">
        <v>2448</v>
      </c>
      <c r="D1538" s="192" t="s">
        <v>2737</v>
      </c>
      <c r="E1538" s="192" t="s">
        <v>2717</v>
      </c>
      <c r="F1538" s="192" t="str">
        <f>VLOOKUP(Table10[[#This Row],[Nom du paiement]],[3]dddd!$B:$D,3,0)</f>
        <v>Oui</v>
      </c>
      <c r="G1538" s="327" t="s">
        <v>2764</v>
      </c>
      <c r="I1538" s="192" t="s">
        <v>724</v>
      </c>
      <c r="J1538" s="235">
        <v>20000</v>
      </c>
      <c r="K1538" s="192" t="s">
        <v>354</v>
      </c>
    </row>
    <row r="1539" spans="3:11" x14ac:dyDescent="0.25">
      <c r="C1539" s="192" t="s">
        <v>2453</v>
      </c>
      <c r="D1539" s="192" t="s">
        <v>2737</v>
      </c>
      <c r="E1539" s="192" t="s">
        <v>2717</v>
      </c>
      <c r="F1539" s="192" t="str">
        <f>VLOOKUP(Table10[[#This Row],[Nom du paiement]],[3]dddd!$B:$D,3,0)</f>
        <v>Oui</v>
      </c>
      <c r="G1539" s="327" t="s">
        <v>2764</v>
      </c>
      <c r="I1539" s="192" t="s">
        <v>724</v>
      </c>
      <c r="J1539" s="235">
        <v>20000</v>
      </c>
      <c r="K1539" s="192" t="s">
        <v>354</v>
      </c>
    </row>
    <row r="1540" spans="3:11" x14ac:dyDescent="0.25">
      <c r="C1540" s="192" t="s">
        <v>2461</v>
      </c>
      <c r="D1540" s="192" t="s">
        <v>2737</v>
      </c>
      <c r="E1540" s="192" t="s">
        <v>2717</v>
      </c>
      <c r="F1540" s="192" t="str">
        <f>VLOOKUP(Table10[[#This Row],[Nom du paiement]],[3]dddd!$B:$D,3,0)</f>
        <v>Oui</v>
      </c>
      <c r="G1540" s="327" t="s">
        <v>2764</v>
      </c>
      <c r="I1540" s="192" t="s">
        <v>724</v>
      </c>
      <c r="J1540" s="235">
        <v>20000</v>
      </c>
      <c r="K1540" s="192" t="s">
        <v>354</v>
      </c>
    </row>
    <row r="1541" spans="3:11" x14ac:dyDescent="0.25">
      <c r="C1541" s="192" t="s">
        <v>2469</v>
      </c>
      <c r="D1541" s="192" t="s">
        <v>2737</v>
      </c>
      <c r="E1541" s="192" t="s">
        <v>2717</v>
      </c>
      <c r="F1541" s="192" t="str">
        <f>VLOOKUP(Table10[[#This Row],[Nom du paiement]],[3]dddd!$B:$D,3,0)</f>
        <v>Oui</v>
      </c>
      <c r="G1541" s="327" t="s">
        <v>2764</v>
      </c>
      <c r="I1541" s="192" t="s">
        <v>724</v>
      </c>
      <c r="J1541" s="235">
        <v>20000</v>
      </c>
      <c r="K1541" s="192" t="s">
        <v>354</v>
      </c>
    </row>
    <row r="1542" spans="3:11" x14ac:dyDescent="0.25">
      <c r="C1542" s="192" t="s">
        <v>2481</v>
      </c>
      <c r="D1542" s="192" t="s">
        <v>2737</v>
      </c>
      <c r="E1542" s="192" t="s">
        <v>2717</v>
      </c>
      <c r="F1542" s="192" t="str">
        <f>VLOOKUP(Table10[[#This Row],[Nom du paiement]],[3]dddd!$B:$D,3,0)</f>
        <v>Oui</v>
      </c>
      <c r="G1542" s="327" t="s">
        <v>2764</v>
      </c>
      <c r="I1542" s="192" t="s">
        <v>724</v>
      </c>
      <c r="J1542" s="235">
        <v>20000</v>
      </c>
      <c r="K1542" s="192" t="s">
        <v>354</v>
      </c>
    </row>
    <row r="1543" spans="3:11" x14ac:dyDescent="0.25">
      <c r="C1543" s="192" t="s">
        <v>2490</v>
      </c>
      <c r="D1543" s="192" t="s">
        <v>2737</v>
      </c>
      <c r="E1543" s="192" t="s">
        <v>2717</v>
      </c>
      <c r="F1543" s="192" t="str">
        <f>VLOOKUP(Table10[[#This Row],[Nom du paiement]],[3]dddd!$B:$D,3,0)</f>
        <v>Oui</v>
      </c>
      <c r="G1543" s="327" t="s">
        <v>2764</v>
      </c>
      <c r="I1543" s="192" t="s">
        <v>724</v>
      </c>
      <c r="J1543" s="235">
        <v>20000</v>
      </c>
      <c r="K1543" s="192" t="s">
        <v>354</v>
      </c>
    </row>
    <row r="1544" spans="3:11" x14ac:dyDescent="0.25">
      <c r="C1544" s="192" t="s">
        <v>2503</v>
      </c>
      <c r="D1544" s="192" t="s">
        <v>2737</v>
      </c>
      <c r="E1544" s="192" t="s">
        <v>2717</v>
      </c>
      <c r="F1544" s="192" t="str">
        <f>VLOOKUP(Table10[[#This Row],[Nom du paiement]],[3]dddd!$B:$D,3,0)</f>
        <v>Oui</v>
      </c>
      <c r="G1544" s="327" t="s">
        <v>2764</v>
      </c>
      <c r="I1544" s="192" t="s">
        <v>724</v>
      </c>
      <c r="J1544" s="235">
        <v>20000</v>
      </c>
      <c r="K1544" s="192" t="s">
        <v>354</v>
      </c>
    </row>
    <row r="1545" spans="3:11" x14ac:dyDescent="0.25">
      <c r="C1545" s="192" t="s">
        <v>2505</v>
      </c>
      <c r="D1545" s="192" t="s">
        <v>2737</v>
      </c>
      <c r="E1545" s="192" t="s">
        <v>2717</v>
      </c>
      <c r="F1545" s="192" t="str">
        <f>VLOOKUP(Table10[[#This Row],[Nom du paiement]],[3]dddd!$B:$D,3,0)</f>
        <v>Oui</v>
      </c>
      <c r="G1545" s="327" t="s">
        <v>2764</v>
      </c>
      <c r="I1545" s="192" t="s">
        <v>724</v>
      </c>
      <c r="J1545" s="235">
        <v>20000</v>
      </c>
      <c r="K1545" s="192" t="s">
        <v>354</v>
      </c>
    </row>
    <row r="1546" spans="3:11" x14ac:dyDescent="0.25">
      <c r="C1546" s="192" t="s">
        <v>2529</v>
      </c>
      <c r="D1546" s="192" t="s">
        <v>2737</v>
      </c>
      <c r="E1546" s="192" t="s">
        <v>2717</v>
      </c>
      <c r="F1546" s="192" t="str">
        <f>VLOOKUP(Table10[[#This Row],[Nom du paiement]],[3]dddd!$B:$D,3,0)</f>
        <v>Oui</v>
      </c>
      <c r="G1546" s="327" t="s">
        <v>2764</v>
      </c>
      <c r="I1546" s="192" t="s">
        <v>724</v>
      </c>
      <c r="J1546" s="235">
        <v>20000</v>
      </c>
      <c r="K1546" s="192" t="s">
        <v>354</v>
      </c>
    </row>
    <row r="1547" spans="3:11" x14ac:dyDescent="0.25">
      <c r="C1547" s="192" t="s">
        <v>2534</v>
      </c>
      <c r="D1547" s="192" t="s">
        <v>2737</v>
      </c>
      <c r="E1547" s="192" t="s">
        <v>2717</v>
      </c>
      <c r="F1547" s="192" t="str">
        <f>VLOOKUP(Table10[[#This Row],[Nom du paiement]],[3]dddd!$B:$D,3,0)</f>
        <v>Oui</v>
      </c>
      <c r="G1547" s="327" t="s">
        <v>2764</v>
      </c>
      <c r="I1547" s="192" t="s">
        <v>724</v>
      </c>
      <c r="J1547" s="235">
        <v>20000</v>
      </c>
      <c r="K1547" s="192" t="s">
        <v>354</v>
      </c>
    </row>
    <row r="1548" spans="3:11" x14ac:dyDescent="0.25">
      <c r="C1548" s="192" t="s">
        <v>2543</v>
      </c>
      <c r="D1548" s="192" t="s">
        <v>2737</v>
      </c>
      <c r="E1548" s="192" t="s">
        <v>2717</v>
      </c>
      <c r="F1548" s="192" t="str">
        <f>VLOOKUP(Table10[[#This Row],[Nom du paiement]],[3]dddd!$B:$D,3,0)</f>
        <v>Oui</v>
      </c>
      <c r="G1548" s="327" t="s">
        <v>2764</v>
      </c>
      <c r="I1548" s="192" t="s">
        <v>724</v>
      </c>
      <c r="J1548" s="235">
        <v>20000</v>
      </c>
      <c r="K1548" s="192" t="s">
        <v>354</v>
      </c>
    </row>
    <row r="1549" spans="3:11" x14ac:dyDescent="0.25">
      <c r="C1549" s="192" t="s">
        <v>2546</v>
      </c>
      <c r="D1549" s="192" t="s">
        <v>2737</v>
      </c>
      <c r="E1549" s="192" t="s">
        <v>2717</v>
      </c>
      <c r="F1549" s="192" t="str">
        <f>VLOOKUP(Table10[[#This Row],[Nom du paiement]],[3]dddd!$B:$D,3,0)</f>
        <v>Oui</v>
      </c>
      <c r="G1549" s="327" t="s">
        <v>2764</v>
      </c>
      <c r="I1549" s="192" t="s">
        <v>724</v>
      </c>
      <c r="J1549" s="235">
        <v>20000</v>
      </c>
      <c r="K1549" s="192" t="s">
        <v>354</v>
      </c>
    </row>
    <row r="1550" spans="3:11" x14ac:dyDescent="0.25">
      <c r="C1550" s="192" t="s">
        <v>2553</v>
      </c>
      <c r="D1550" s="192" t="s">
        <v>2737</v>
      </c>
      <c r="E1550" s="192" t="s">
        <v>2717</v>
      </c>
      <c r="F1550" s="192" t="str">
        <f>VLOOKUP(Table10[[#This Row],[Nom du paiement]],[3]dddd!$B:$D,3,0)</f>
        <v>Oui</v>
      </c>
      <c r="G1550" s="327" t="s">
        <v>2764</v>
      </c>
      <c r="I1550" s="192" t="s">
        <v>724</v>
      </c>
      <c r="J1550" s="235">
        <v>20000</v>
      </c>
      <c r="K1550" s="192" t="s">
        <v>354</v>
      </c>
    </row>
    <row r="1551" spans="3:11" x14ac:dyDescent="0.25">
      <c r="C1551" s="192" t="s">
        <v>2562</v>
      </c>
      <c r="D1551" s="192" t="s">
        <v>2737</v>
      </c>
      <c r="E1551" s="192" t="s">
        <v>2717</v>
      </c>
      <c r="F1551" s="192" t="str">
        <f>VLOOKUP(Table10[[#This Row],[Nom du paiement]],[3]dddd!$B:$D,3,0)</f>
        <v>Oui</v>
      </c>
      <c r="G1551" s="327" t="s">
        <v>2764</v>
      </c>
      <c r="I1551" s="192" t="s">
        <v>724</v>
      </c>
      <c r="J1551" s="235">
        <v>20000</v>
      </c>
      <c r="K1551" s="192" t="s">
        <v>354</v>
      </c>
    </row>
    <row r="1552" spans="3:11" x14ac:dyDescent="0.25">
      <c r="C1552" s="192" t="s">
        <v>2571</v>
      </c>
      <c r="D1552" s="192" t="s">
        <v>2737</v>
      </c>
      <c r="E1552" s="192" t="s">
        <v>2717</v>
      </c>
      <c r="F1552" s="192" t="str">
        <f>VLOOKUP(Table10[[#This Row],[Nom du paiement]],[3]dddd!$B:$D,3,0)</f>
        <v>Oui</v>
      </c>
      <c r="G1552" s="327" t="s">
        <v>2764</v>
      </c>
      <c r="I1552" s="192" t="s">
        <v>724</v>
      </c>
      <c r="J1552" s="235">
        <v>20000</v>
      </c>
      <c r="K1552" s="192" t="s">
        <v>354</v>
      </c>
    </row>
    <row r="1553" spans="2:11" x14ac:dyDescent="0.25">
      <c r="C1553" s="192" t="s">
        <v>2585</v>
      </c>
      <c r="D1553" s="192" t="s">
        <v>2737</v>
      </c>
      <c r="E1553" s="192" t="s">
        <v>2717</v>
      </c>
      <c r="F1553" s="192" t="str">
        <f>VLOOKUP(Table10[[#This Row],[Nom du paiement]],[3]dddd!$B:$D,3,0)</f>
        <v>Oui</v>
      </c>
      <c r="G1553" s="327" t="s">
        <v>2764</v>
      </c>
      <c r="I1553" s="192" t="s">
        <v>724</v>
      </c>
      <c r="J1553" s="235">
        <v>20000</v>
      </c>
      <c r="K1553" s="192" t="s">
        <v>354</v>
      </c>
    </row>
    <row r="1554" spans="2:11" x14ac:dyDescent="0.25">
      <c r="C1554" s="192" t="s">
        <v>2588</v>
      </c>
      <c r="D1554" s="192" t="s">
        <v>2737</v>
      </c>
      <c r="E1554" s="192" t="s">
        <v>2717</v>
      </c>
      <c r="F1554" s="192" t="str">
        <f>VLOOKUP(Table10[[#This Row],[Nom du paiement]],[3]dddd!$B:$D,3,0)</f>
        <v>Oui</v>
      </c>
      <c r="G1554" s="327" t="s">
        <v>2764</v>
      </c>
      <c r="I1554" s="192" t="s">
        <v>724</v>
      </c>
      <c r="J1554" s="235">
        <v>20000</v>
      </c>
      <c r="K1554" s="192" t="s">
        <v>354</v>
      </c>
    </row>
    <row r="1555" spans="2:11" x14ac:dyDescent="0.25">
      <c r="C1555" s="192" t="s">
        <v>2589</v>
      </c>
      <c r="D1555" s="192" t="s">
        <v>2737</v>
      </c>
      <c r="E1555" s="192" t="s">
        <v>2717</v>
      </c>
      <c r="F1555" s="192" t="str">
        <f>VLOOKUP(Table10[[#This Row],[Nom du paiement]],[3]dddd!$B:$D,3,0)</f>
        <v>Oui</v>
      </c>
      <c r="G1555" s="327" t="s">
        <v>2764</v>
      </c>
      <c r="I1555" s="192" t="s">
        <v>724</v>
      </c>
      <c r="J1555" s="235">
        <v>20000</v>
      </c>
      <c r="K1555" s="192" t="s">
        <v>354</v>
      </c>
    </row>
    <row r="1556" spans="2:11" x14ac:dyDescent="0.25">
      <c r="C1556" s="192" t="s">
        <v>2591</v>
      </c>
      <c r="D1556" s="192" t="s">
        <v>2737</v>
      </c>
      <c r="E1556" s="192" t="s">
        <v>2717</v>
      </c>
      <c r="F1556" s="192" t="str">
        <f>VLOOKUP(Table10[[#This Row],[Nom du paiement]],[3]dddd!$B:$D,3,0)</f>
        <v>Oui</v>
      </c>
      <c r="G1556" s="327" t="s">
        <v>2764</v>
      </c>
      <c r="I1556" s="192" t="s">
        <v>724</v>
      </c>
      <c r="J1556" s="235">
        <v>20000</v>
      </c>
      <c r="K1556" s="192" t="s">
        <v>354</v>
      </c>
    </row>
    <row r="1557" spans="2:11" x14ac:dyDescent="0.25">
      <c r="C1557" s="192" t="s">
        <v>2631</v>
      </c>
      <c r="D1557" s="192" t="s">
        <v>2736</v>
      </c>
      <c r="E1557" s="192" t="s">
        <v>2757</v>
      </c>
      <c r="F1557" s="326" t="s">
        <v>70</v>
      </c>
      <c r="G1557" s="327" t="s">
        <v>2764</v>
      </c>
      <c r="I1557" s="192" t="s">
        <v>724</v>
      </c>
      <c r="J1557" s="235">
        <v>20000</v>
      </c>
      <c r="K1557" s="192" t="s">
        <v>354</v>
      </c>
    </row>
    <row r="1558" spans="2:11" x14ac:dyDescent="0.25">
      <c r="C1558" s="192" t="s">
        <v>2531</v>
      </c>
      <c r="D1558" s="192" t="s">
        <v>2737</v>
      </c>
      <c r="E1558" s="192" t="s">
        <v>2704</v>
      </c>
      <c r="F1558" s="192" t="str">
        <f>VLOOKUP(Table10[[#This Row],[Nom du paiement]],[3]dddd!$B:$D,3,0)</f>
        <v>Oui</v>
      </c>
      <c r="G1558" s="327" t="s">
        <v>2764</v>
      </c>
      <c r="I1558" s="192" t="s">
        <v>724</v>
      </c>
      <c r="J1558" s="235">
        <v>19460</v>
      </c>
      <c r="K1558" s="192" t="s">
        <v>354</v>
      </c>
    </row>
    <row r="1559" spans="2:11" x14ac:dyDescent="0.25">
      <c r="C1559" s="192" t="s">
        <v>2356</v>
      </c>
      <c r="D1559" s="192" t="s">
        <v>2736</v>
      </c>
      <c r="E1559" s="192" t="s">
        <v>2750</v>
      </c>
      <c r="F1559" s="192" t="str">
        <f>VLOOKUP(Table10[[#This Row],[Nom du paiement]],[3]dddd!$B:$D,3,0)</f>
        <v>Non</v>
      </c>
      <c r="G1559" s="327" t="s">
        <v>2764</v>
      </c>
      <c r="I1559" s="192" t="s">
        <v>724</v>
      </c>
      <c r="J1559" s="235">
        <v>18900</v>
      </c>
      <c r="K1559" s="192" t="s">
        <v>354</v>
      </c>
    </row>
    <row r="1560" spans="2:11" x14ac:dyDescent="0.25">
      <c r="C1560" s="192" t="s">
        <v>2475</v>
      </c>
      <c r="D1560" s="192" t="s">
        <v>2736</v>
      </c>
      <c r="E1560" s="192" t="s">
        <v>2724</v>
      </c>
      <c r="F1560" s="192" t="str">
        <f>VLOOKUP(Table10[[#This Row],[Nom du paiement]],[3]dddd!$B:$D,3,0)</f>
        <v>Non</v>
      </c>
      <c r="G1560" s="327" t="s">
        <v>2764</v>
      </c>
      <c r="I1560" s="192" t="s">
        <v>724</v>
      </c>
      <c r="J1560" s="235">
        <v>18150</v>
      </c>
      <c r="K1560" s="192" t="s">
        <v>354</v>
      </c>
    </row>
    <row r="1561" spans="2:11" x14ac:dyDescent="0.25">
      <c r="B1561" s="192">
        <f>VLOOKUP(C1561,Companies[],3,FALSE)</f>
        <v>0</v>
      </c>
      <c r="C1561" s="192" t="s">
        <v>2549</v>
      </c>
      <c r="D1561" s="192" t="s">
        <v>2736</v>
      </c>
      <c r="E1561" s="192" t="s">
        <v>2729</v>
      </c>
      <c r="F1561" s="192" t="str">
        <f>VLOOKUP(Table10[[#This Row],[Nom du paiement]],[3]dddd!$B:$D,3,0)</f>
        <v>Non</v>
      </c>
      <c r="G1561" s="327" t="s">
        <v>2764</v>
      </c>
      <c r="I1561" s="192" t="s">
        <v>724</v>
      </c>
      <c r="J1561" s="235">
        <v>18088</v>
      </c>
      <c r="K1561" s="192" t="s">
        <v>354</v>
      </c>
    </row>
    <row r="1562" spans="2:11" x14ac:dyDescent="0.25">
      <c r="C1562" s="192" t="s">
        <v>2481</v>
      </c>
      <c r="D1562" s="192" t="s">
        <v>2736</v>
      </c>
      <c r="E1562" s="192" t="s">
        <v>2730</v>
      </c>
      <c r="F1562" s="192" t="str">
        <f>VLOOKUP(Table10[[#This Row],[Nom du paiement]],[3]dddd!$B:$D,3,0)</f>
        <v>Non</v>
      </c>
      <c r="G1562" s="327" t="s">
        <v>2764</v>
      </c>
      <c r="I1562" s="192" t="s">
        <v>724</v>
      </c>
      <c r="J1562" s="235">
        <v>18000</v>
      </c>
      <c r="K1562" s="192" t="s">
        <v>354</v>
      </c>
    </row>
    <row r="1563" spans="2:11" ht="15.75" x14ac:dyDescent="0.3">
      <c r="C1563" s="192" t="s">
        <v>2351</v>
      </c>
      <c r="D1563" s="192" t="s">
        <v>2736</v>
      </c>
      <c r="E1563" s="192" t="s">
        <v>2756</v>
      </c>
      <c r="F1563" s="326" t="s">
        <v>70</v>
      </c>
      <c r="G1563" s="327" t="s">
        <v>2763</v>
      </c>
      <c r="H1563" s="336" t="s">
        <v>2765</v>
      </c>
      <c r="I1563" s="192" t="s">
        <v>724</v>
      </c>
      <c r="J1563" s="235">
        <v>18000</v>
      </c>
      <c r="K1563" s="192" t="s">
        <v>354</v>
      </c>
    </row>
    <row r="1564" spans="2:11" x14ac:dyDescent="0.25">
      <c r="C1564" s="192" t="s">
        <v>2395</v>
      </c>
      <c r="D1564" s="192" t="s">
        <v>2736</v>
      </c>
      <c r="E1564" s="192" t="s">
        <v>2756</v>
      </c>
      <c r="F1564" s="326" t="s">
        <v>70</v>
      </c>
      <c r="G1564" s="327" t="s">
        <v>2764</v>
      </c>
      <c r="I1564" s="192" t="s">
        <v>724</v>
      </c>
      <c r="J1564" s="235">
        <v>18000</v>
      </c>
      <c r="K1564" s="192" t="s">
        <v>354</v>
      </c>
    </row>
    <row r="1565" spans="2:11" x14ac:dyDescent="0.25">
      <c r="C1565" s="192" t="s">
        <v>2629</v>
      </c>
      <c r="D1565" s="192" t="s">
        <v>2736</v>
      </c>
      <c r="E1565" s="192" t="s">
        <v>2761</v>
      </c>
      <c r="F1565" s="192" t="str">
        <f>VLOOKUP(Table10[[#This Row],[Nom du paiement]],[3]dddd!$B:$D,3,0)</f>
        <v>Non</v>
      </c>
      <c r="G1565" s="327" t="s">
        <v>2764</v>
      </c>
      <c r="I1565" s="192" t="s">
        <v>724</v>
      </c>
      <c r="J1565" s="235">
        <v>18000</v>
      </c>
      <c r="K1565" s="192" t="s">
        <v>354</v>
      </c>
    </row>
    <row r="1566" spans="2:11" x14ac:dyDescent="0.25">
      <c r="C1566" s="192" t="s">
        <v>2468</v>
      </c>
      <c r="D1566" s="192" t="s">
        <v>2736</v>
      </c>
      <c r="E1566" s="192" t="s">
        <v>2757</v>
      </c>
      <c r="F1566" s="326" t="s">
        <v>70</v>
      </c>
      <c r="G1566" s="327" t="s">
        <v>2764</v>
      </c>
      <c r="I1566" s="192" t="s">
        <v>724</v>
      </c>
      <c r="J1566" s="235">
        <v>18000</v>
      </c>
      <c r="K1566" s="192" t="s">
        <v>354</v>
      </c>
    </row>
    <row r="1567" spans="2:11" x14ac:dyDescent="0.25">
      <c r="C1567" s="192" t="s">
        <v>2627</v>
      </c>
      <c r="D1567" s="192" t="s">
        <v>2736</v>
      </c>
      <c r="E1567" s="192" t="s">
        <v>2757</v>
      </c>
      <c r="F1567" s="326" t="s">
        <v>70</v>
      </c>
      <c r="G1567" s="327" t="s">
        <v>2764</v>
      </c>
      <c r="I1567" s="192" t="s">
        <v>724</v>
      </c>
      <c r="J1567" s="235">
        <v>18000</v>
      </c>
      <c r="K1567" s="192" t="s">
        <v>354</v>
      </c>
    </row>
    <row r="1568" spans="2:11" x14ac:dyDescent="0.25">
      <c r="C1568" s="192" t="s">
        <v>2647</v>
      </c>
      <c r="D1568" s="192" t="s">
        <v>2736</v>
      </c>
      <c r="E1568" s="192" t="s">
        <v>2757</v>
      </c>
      <c r="F1568" s="326" t="s">
        <v>70</v>
      </c>
      <c r="G1568" s="327" t="s">
        <v>2764</v>
      </c>
      <c r="I1568" s="192" t="s">
        <v>724</v>
      </c>
      <c r="J1568" s="235">
        <v>18000</v>
      </c>
      <c r="K1568" s="192" t="s">
        <v>354</v>
      </c>
    </row>
    <row r="1569" spans="3:11" x14ac:dyDescent="0.25">
      <c r="C1569" s="192" t="s">
        <v>2639</v>
      </c>
      <c r="D1569" s="192" t="s">
        <v>2736</v>
      </c>
      <c r="E1569" s="192" t="s">
        <v>2729</v>
      </c>
      <c r="F1569" s="192" t="str">
        <f>VLOOKUP(Table10[[#This Row],[Nom du paiement]],[3]dddd!$B:$D,3,0)</f>
        <v>Non</v>
      </c>
      <c r="G1569" s="327" t="s">
        <v>2764</v>
      </c>
      <c r="I1569" s="192" t="s">
        <v>724</v>
      </c>
      <c r="J1569" s="235">
        <v>17820</v>
      </c>
      <c r="K1569" s="192" t="s">
        <v>354</v>
      </c>
    </row>
    <row r="1570" spans="3:11" x14ac:dyDescent="0.25">
      <c r="C1570" s="192" t="s">
        <v>2431</v>
      </c>
      <c r="D1570" s="192" t="s">
        <v>2737</v>
      </c>
      <c r="E1570" s="192" t="s">
        <v>2704</v>
      </c>
      <c r="F1570" s="192" t="str">
        <f>VLOOKUP(Table10[[#This Row],[Nom du paiement]],[3]dddd!$B:$D,3,0)</f>
        <v>Oui</v>
      </c>
      <c r="G1570" s="327" t="s">
        <v>2764</v>
      </c>
      <c r="I1570" s="192" t="s">
        <v>724</v>
      </c>
      <c r="J1570" s="235">
        <v>17193</v>
      </c>
      <c r="K1570" s="192" t="s">
        <v>354</v>
      </c>
    </row>
    <row r="1571" spans="3:11" x14ac:dyDescent="0.25">
      <c r="C1571" s="192" t="s">
        <v>2645</v>
      </c>
      <c r="D1571" s="192" t="s">
        <v>2736</v>
      </c>
      <c r="E1571" s="192" t="s">
        <v>2758</v>
      </c>
      <c r="F1571" s="192" t="str">
        <f>VLOOKUP(Table10[[#This Row],[Nom du paiement]],[3]dddd!$B:$D,3,0)</f>
        <v>Oui</v>
      </c>
      <c r="G1571" s="327" t="s">
        <v>2764</v>
      </c>
      <c r="I1571" s="192" t="s">
        <v>724</v>
      </c>
      <c r="J1571" s="235">
        <v>17000</v>
      </c>
      <c r="K1571" s="192" t="s">
        <v>354</v>
      </c>
    </row>
    <row r="1572" spans="3:11" x14ac:dyDescent="0.25">
      <c r="C1572" s="192" t="s">
        <v>2641</v>
      </c>
      <c r="D1572" s="192" t="s">
        <v>2736</v>
      </c>
      <c r="E1572" s="192" t="s">
        <v>2761</v>
      </c>
      <c r="F1572" s="192" t="str">
        <f>VLOOKUP(Table10[[#This Row],[Nom du paiement]],[3]dddd!$B:$D,3,0)</f>
        <v>Non</v>
      </c>
      <c r="G1572" s="327" t="s">
        <v>2764</v>
      </c>
      <c r="I1572" s="192" t="s">
        <v>724</v>
      </c>
      <c r="J1572" s="235">
        <v>17000</v>
      </c>
      <c r="K1572" s="192" t="s">
        <v>354</v>
      </c>
    </row>
    <row r="1573" spans="3:11" x14ac:dyDescent="0.25">
      <c r="C1573" s="192" t="s">
        <v>2653</v>
      </c>
      <c r="D1573" s="192" t="s">
        <v>2736</v>
      </c>
      <c r="E1573" s="192" t="s">
        <v>2759</v>
      </c>
      <c r="F1573" s="192" t="str">
        <f>VLOOKUP(Table10[[#This Row],[Nom du paiement]],[3]dddd!$B:$D,3,0)</f>
        <v>Non</v>
      </c>
      <c r="G1573" s="327" t="s">
        <v>2764</v>
      </c>
      <c r="I1573" s="192" t="s">
        <v>724</v>
      </c>
      <c r="J1573" s="235">
        <v>16667</v>
      </c>
      <c r="K1573" s="192" t="s">
        <v>354</v>
      </c>
    </row>
    <row r="1574" spans="3:11" x14ac:dyDescent="0.25">
      <c r="C1574" s="192" t="s">
        <v>2429</v>
      </c>
      <c r="D1574" s="192" t="s">
        <v>2736</v>
      </c>
      <c r="E1574" s="192" t="s">
        <v>2729</v>
      </c>
      <c r="F1574" s="192" t="str">
        <f>VLOOKUP(Table10[[#This Row],[Nom du paiement]],[3]dddd!$B:$D,3,0)</f>
        <v>Non</v>
      </c>
      <c r="G1574" s="327" t="s">
        <v>2764</v>
      </c>
      <c r="I1574" s="192" t="s">
        <v>724</v>
      </c>
      <c r="J1574" s="235">
        <v>16405</v>
      </c>
      <c r="K1574" s="192" t="s">
        <v>354</v>
      </c>
    </row>
    <row r="1575" spans="3:11" x14ac:dyDescent="0.25">
      <c r="C1575" s="192" t="s">
        <v>2381</v>
      </c>
      <c r="D1575" s="192" t="s">
        <v>2737</v>
      </c>
      <c r="E1575" s="192" t="s">
        <v>2704</v>
      </c>
      <c r="F1575" s="192" t="str">
        <f>VLOOKUP(Table10[[#This Row],[Nom du paiement]],[3]dddd!$B:$D,3,0)</f>
        <v>Oui</v>
      </c>
      <c r="G1575" s="327" t="s">
        <v>2764</v>
      </c>
      <c r="I1575" s="192" t="s">
        <v>724</v>
      </c>
      <c r="J1575" s="235">
        <v>16140</v>
      </c>
      <c r="K1575" s="192" t="s">
        <v>354</v>
      </c>
    </row>
    <row r="1576" spans="3:11" x14ac:dyDescent="0.25">
      <c r="C1576" s="192" t="s">
        <v>2418</v>
      </c>
      <c r="D1576" s="192" t="s">
        <v>2736</v>
      </c>
      <c r="E1576" s="192" t="s">
        <v>2724</v>
      </c>
      <c r="F1576" s="192" t="str">
        <f>VLOOKUP(Table10[[#This Row],[Nom du paiement]],[3]dddd!$B:$D,3,0)</f>
        <v>Non</v>
      </c>
      <c r="G1576" s="327" t="s">
        <v>2764</v>
      </c>
      <c r="I1576" s="192" t="s">
        <v>724</v>
      </c>
      <c r="J1576" s="235">
        <v>16098</v>
      </c>
      <c r="K1576" s="192" t="s">
        <v>354</v>
      </c>
    </row>
    <row r="1577" spans="3:11" x14ac:dyDescent="0.25">
      <c r="C1577" s="192" t="s">
        <v>2443</v>
      </c>
      <c r="D1577" s="192" t="s">
        <v>2736</v>
      </c>
      <c r="E1577" s="192" t="s">
        <v>2724</v>
      </c>
      <c r="F1577" s="192" t="str">
        <f>VLOOKUP(Table10[[#This Row],[Nom du paiement]],[3]dddd!$B:$D,3,0)</f>
        <v>Non</v>
      </c>
      <c r="G1577" s="327" t="s">
        <v>2764</v>
      </c>
      <c r="I1577" s="192" t="s">
        <v>724</v>
      </c>
      <c r="J1577" s="235">
        <v>15436</v>
      </c>
      <c r="K1577" s="192" t="s">
        <v>354</v>
      </c>
    </row>
    <row r="1578" spans="3:11" x14ac:dyDescent="0.25">
      <c r="C1578" s="192" t="s">
        <v>2440</v>
      </c>
      <c r="D1578" s="192" t="s">
        <v>2736</v>
      </c>
      <c r="E1578" s="192" t="s">
        <v>2750</v>
      </c>
      <c r="F1578" s="192" t="str">
        <f>VLOOKUP(Table10[[#This Row],[Nom du paiement]],[3]dddd!$B:$D,3,0)</f>
        <v>Non</v>
      </c>
      <c r="G1578" s="327" t="s">
        <v>2764</v>
      </c>
      <c r="I1578" s="192" t="s">
        <v>724</v>
      </c>
      <c r="J1578" s="235">
        <v>15248</v>
      </c>
      <c r="K1578" s="192" t="s">
        <v>354</v>
      </c>
    </row>
    <row r="1579" spans="3:11" x14ac:dyDescent="0.25">
      <c r="C1579" s="192" t="s">
        <v>2455</v>
      </c>
      <c r="D1579" s="192" t="s">
        <v>2736</v>
      </c>
      <c r="E1579" s="192" t="s">
        <v>2728</v>
      </c>
      <c r="F1579" s="192" t="str">
        <f>VLOOKUP(Table10[[#This Row],[Nom du paiement]],[3]dddd!$B:$D,3,0)</f>
        <v>Non</v>
      </c>
      <c r="G1579" s="327" t="s">
        <v>2764</v>
      </c>
      <c r="I1579" s="192" t="s">
        <v>724</v>
      </c>
      <c r="J1579" s="235">
        <v>15000</v>
      </c>
      <c r="K1579" s="192" t="s">
        <v>354</v>
      </c>
    </row>
    <row r="1580" spans="3:11" x14ac:dyDescent="0.25">
      <c r="C1580" s="192" t="s">
        <v>2430</v>
      </c>
      <c r="D1580" s="192" t="s">
        <v>2736</v>
      </c>
      <c r="E1580" s="192" t="s">
        <v>2731</v>
      </c>
      <c r="F1580" s="192" t="str">
        <f>VLOOKUP(Table10[[#This Row],[Nom du paiement]],[3]dddd!$B:$D,3,0)</f>
        <v>Non</v>
      </c>
      <c r="G1580" s="327" t="s">
        <v>2764</v>
      </c>
      <c r="I1580" s="192" t="s">
        <v>724</v>
      </c>
      <c r="J1580" s="235">
        <v>15000</v>
      </c>
      <c r="K1580" s="192" t="s">
        <v>354</v>
      </c>
    </row>
    <row r="1581" spans="3:11" x14ac:dyDescent="0.25">
      <c r="C1581" s="192" t="s">
        <v>2613</v>
      </c>
      <c r="D1581" s="192" t="s">
        <v>2736</v>
      </c>
      <c r="E1581" s="192" t="s">
        <v>2731</v>
      </c>
      <c r="F1581" s="192" t="str">
        <f>VLOOKUP(Table10[[#This Row],[Nom du paiement]],[3]dddd!$B:$D,3,0)</f>
        <v>Non</v>
      </c>
      <c r="G1581" s="327" t="s">
        <v>2764</v>
      </c>
      <c r="I1581" s="192" t="s">
        <v>724</v>
      </c>
      <c r="J1581" s="235">
        <v>15000</v>
      </c>
      <c r="K1581" s="192" t="s">
        <v>354</v>
      </c>
    </row>
    <row r="1582" spans="3:11" x14ac:dyDescent="0.25">
      <c r="C1582" s="192" t="s">
        <v>2437</v>
      </c>
      <c r="D1582" s="192" t="s">
        <v>2736</v>
      </c>
      <c r="E1582" s="192" t="s">
        <v>2729</v>
      </c>
      <c r="F1582" s="192" t="str">
        <f>VLOOKUP(Table10[[#This Row],[Nom du paiement]],[3]dddd!$B:$D,3,0)</f>
        <v>Non</v>
      </c>
      <c r="G1582" s="327" t="s">
        <v>2764</v>
      </c>
      <c r="I1582" s="192" t="s">
        <v>724</v>
      </c>
      <c r="J1582" s="235">
        <v>15000</v>
      </c>
      <c r="K1582" s="192" t="s">
        <v>354</v>
      </c>
    </row>
    <row r="1583" spans="3:11" x14ac:dyDescent="0.25">
      <c r="C1583" s="192" t="s">
        <v>2643</v>
      </c>
      <c r="D1583" s="192" t="s">
        <v>2736</v>
      </c>
      <c r="E1583" s="192" t="s">
        <v>2729</v>
      </c>
      <c r="F1583" s="192" t="str">
        <f>VLOOKUP(Table10[[#This Row],[Nom du paiement]],[3]dddd!$B:$D,3,0)</f>
        <v>Non</v>
      </c>
      <c r="G1583" s="327" t="s">
        <v>2764</v>
      </c>
      <c r="I1583" s="192" t="s">
        <v>724</v>
      </c>
      <c r="J1583" s="235">
        <v>15000</v>
      </c>
      <c r="K1583" s="192" t="s">
        <v>354</v>
      </c>
    </row>
    <row r="1584" spans="3:11" x14ac:dyDescent="0.25">
      <c r="C1584" s="192" t="s">
        <v>2430</v>
      </c>
      <c r="D1584" s="192" t="s">
        <v>2736</v>
      </c>
      <c r="E1584" s="192" t="s">
        <v>2756</v>
      </c>
      <c r="F1584" s="326" t="s">
        <v>70</v>
      </c>
      <c r="G1584" s="327" t="s">
        <v>2764</v>
      </c>
      <c r="I1584" s="192" t="s">
        <v>724</v>
      </c>
      <c r="J1584" s="235">
        <v>15000</v>
      </c>
      <c r="K1584" s="192" t="s">
        <v>354</v>
      </c>
    </row>
    <row r="1585" spans="3:11" x14ac:dyDescent="0.25">
      <c r="C1585" s="192" t="s">
        <v>2475</v>
      </c>
      <c r="D1585" s="192" t="s">
        <v>2736</v>
      </c>
      <c r="E1585" s="192" t="s">
        <v>2756</v>
      </c>
      <c r="F1585" s="326" t="s">
        <v>70</v>
      </c>
      <c r="G1585" s="327" t="s">
        <v>2764</v>
      </c>
      <c r="I1585" s="192" t="s">
        <v>724</v>
      </c>
      <c r="J1585" s="235">
        <v>15000</v>
      </c>
      <c r="K1585" s="192" t="s">
        <v>354</v>
      </c>
    </row>
    <row r="1586" spans="3:11" x14ac:dyDescent="0.25">
      <c r="C1586" s="192" t="s">
        <v>2510</v>
      </c>
      <c r="D1586" s="192" t="s">
        <v>2736</v>
      </c>
      <c r="E1586" s="192" t="s">
        <v>2724</v>
      </c>
      <c r="F1586" s="192" t="str">
        <f>VLOOKUP(Table10[[#This Row],[Nom du paiement]],[3]dddd!$B:$D,3,0)</f>
        <v>Non</v>
      </c>
      <c r="G1586" s="327" t="s">
        <v>2764</v>
      </c>
      <c r="I1586" s="192" t="s">
        <v>724</v>
      </c>
      <c r="J1586" s="235">
        <v>14862</v>
      </c>
      <c r="K1586" s="192" t="s">
        <v>354</v>
      </c>
    </row>
    <row r="1587" spans="3:11" x14ac:dyDescent="0.25">
      <c r="C1587" s="192" t="s">
        <v>2423</v>
      </c>
      <c r="D1587" s="192" t="s">
        <v>2737</v>
      </c>
      <c r="E1587" s="192" t="s">
        <v>2704</v>
      </c>
      <c r="F1587" s="192" t="str">
        <f>VLOOKUP(Table10[[#This Row],[Nom du paiement]],[3]dddd!$B:$D,3,0)</f>
        <v>Oui</v>
      </c>
      <c r="G1587" s="327" t="s">
        <v>2764</v>
      </c>
      <c r="I1587" s="192" t="s">
        <v>724</v>
      </c>
      <c r="J1587" s="235">
        <v>14057</v>
      </c>
      <c r="K1587" s="192" t="s">
        <v>354</v>
      </c>
    </row>
    <row r="1588" spans="3:11" x14ac:dyDescent="0.25">
      <c r="C1588" s="192" t="s">
        <v>2639</v>
      </c>
      <c r="D1588" s="192" t="s">
        <v>2736</v>
      </c>
      <c r="E1588" s="192" t="s">
        <v>2757</v>
      </c>
      <c r="F1588" s="326" t="s">
        <v>70</v>
      </c>
      <c r="G1588" s="327" t="s">
        <v>2764</v>
      </c>
      <c r="I1588" s="192" t="s">
        <v>724</v>
      </c>
      <c r="J1588" s="235">
        <v>14000</v>
      </c>
      <c r="K1588" s="192" t="s">
        <v>354</v>
      </c>
    </row>
    <row r="1589" spans="3:11" x14ac:dyDescent="0.25">
      <c r="C1589" s="192" t="s">
        <v>2653</v>
      </c>
      <c r="D1589" s="192" t="s">
        <v>2736</v>
      </c>
      <c r="E1589" s="192" t="s">
        <v>2757</v>
      </c>
      <c r="F1589" s="326" t="s">
        <v>70</v>
      </c>
      <c r="G1589" s="327" t="s">
        <v>2764</v>
      </c>
      <c r="I1589" s="192" t="s">
        <v>724</v>
      </c>
      <c r="J1589" s="235">
        <v>14000</v>
      </c>
      <c r="K1589" s="192" t="s">
        <v>354</v>
      </c>
    </row>
    <row r="1590" spans="3:11" x14ac:dyDescent="0.25">
      <c r="C1590" s="192" t="s">
        <v>2536</v>
      </c>
      <c r="D1590" s="192" t="s">
        <v>2736</v>
      </c>
      <c r="E1590" s="192" t="s">
        <v>2724</v>
      </c>
      <c r="F1590" s="192" t="str">
        <f>VLOOKUP(Table10[[#This Row],[Nom du paiement]],[3]dddd!$B:$D,3,0)</f>
        <v>Non</v>
      </c>
      <c r="G1590" s="327" t="s">
        <v>2764</v>
      </c>
      <c r="I1590" s="192" t="s">
        <v>724</v>
      </c>
      <c r="J1590" s="235">
        <v>13800</v>
      </c>
      <c r="K1590" s="192" t="s">
        <v>354</v>
      </c>
    </row>
    <row r="1591" spans="3:11" ht="15.75" x14ac:dyDescent="0.3">
      <c r="C1591" s="192" t="s">
        <v>2345</v>
      </c>
      <c r="D1591" s="192" t="s">
        <v>2736</v>
      </c>
      <c r="E1591" s="192" t="s">
        <v>2730</v>
      </c>
      <c r="F1591" s="192" t="str">
        <f>VLOOKUP(Table10[[#This Row],[Nom du paiement]],[3]dddd!$B:$D,3,0)</f>
        <v>Non</v>
      </c>
      <c r="G1591" s="327" t="s">
        <v>2763</v>
      </c>
      <c r="H1591" s="336" t="s">
        <v>2769</v>
      </c>
      <c r="I1591" s="192" t="s">
        <v>724</v>
      </c>
      <c r="J1591" s="235">
        <v>13500</v>
      </c>
      <c r="K1591" s="192" t="s">
        <v>354</v>
      </c>
    </row>
    <row r="1592" spans="3:11" x14ac:dyDescent="0.25">
      <c r="C1592" s="192" t="s">
        <v>2418</v>
      </c>
      <c r="D1592" s="192" t="s">
        <v>2736</v>
      </c>
      <c r="E1592" s="192" t="s">
        <v>2730</v>
      </c>
      <c r="F1592" s="192" t="str">
        <f>VLOOKUP(Table10[[#This Row],[Nom du paiement]],[3]dddd!$B:$D,3,0)</f>
        <v>Non</v>
      </c>
      <c r="G1592" s="327" t="s">
        <v>2764</v>
      </c>
      <c r="I1592" s="192" t="s">
        <v>724</v>
      </c>
      <c r="J1592" s="286">
        <v>13500</v>
      </c>
      <c r="K1592" s="192" t="s">
        <v>354</v>
      </c>
    </row>
    <row r="1593" spans="3:11" x14ac:dyDescent="0.25">
      <c r="C1593" s="192" t="s">
        <v>2653</v>
      </c>
      <c r="D1593" s="192" t="s">
        <v>2736</v>
      </c>
      <c r="E1593" s="192" t="s">
        <v>2729</v>
      </c>
      <c r="F1593" s="192" t="str">
        <f>VLOOKUP(Table10[[#This Row],[Nom du paiement]],[3]dddd!$B:$D,3,0)</f>
        <v>Non</v>
      </c>
      <c r="G1593" s="327" t="s">
        <v>2764</v>
      </c>
      <c r="I1593" s="192" t="s">
        <v>724</v>
      </c>
      <c r="J1593" s="235">
        <v>13500</v>
      </c>
      <c r="K1593" s="192" t="s">
        <v>354</v>
      </c>
    </row>
    <row r="1594" spans="3:11" x14ac:dyDescent="0.25">
      <c r="C1594" s="192" t="s">
        <v>2461</v>
      </c>
      <c r="D1594" s="192" t="s">
        <v>2736</v>
      </c>
      <c r="E1594" s="192" t="s">
        <v>2724</v>
      </c>
      <c r="F1594" s="192" t="str">
        <f>VLOOKUP(Table10[[#This Row],[Nom du paiement]],[3]dddd!$B:$D,3,0)</f>
        <v>Non</v>
      </c>
      <c r="G1594" s="327" t="s">
        <v>2764</v>
      </c>
      <c r="I1594" s="192" t="s">
        <v>724</v>
      </c>
      <c r="J1594" s="235">
        <v>13368</v>
      </c>
      <c r="K1594" s="192" t="s">
        <v>354</v>
      </c>
    </row>
    <row r="1595" spans="3:11" x14ac:dyDescent="0.25">
      <c r="C1595" s="192" t="s">
        <v>2418</v>
      </c>
      <c r="D1595" s="192" t="s">
        <v>2736</v>
      </c>
      <c r="E1595" s="192" t="s">
        <v>2750</v>
      </c>
      <c r="F1595" s="192" t="str">
        <f>VLOOKUP(Table10[[#This Row],[Nom du paiement]],[3]dddd!$B:$D,3,0)</f>
        <v>Non</v>
      </c>
      <c r="G1595" s="327" t="s">
        <v>2764</v>
      </c>
      <c r="I1595" s="192" t="s">
        <v>724</v>
      </c>
      <c r="J1595" s="235">
        <v>13368</v>
      </c>
      <c r="K1595" s="192" t="s">
        <v>354</v>
      </c>
    </row>
    <row r="1596" spans="3:11" x14ac:dyDescent="0.25">
      <c r="C1596" s="192" t="s">
        <v>2369</v>
      </c>
      <c r="D1596" s="192" t="s">
        <v>2736</v>
      </c>
      <c r="E1596" s="192" t="s">
        <v>2724</v>
      </c>
      <c r="F1596" s="192" t="str">
        <f>VLOOKUP(Table10[[#This Row],[Nom du paiement]],[3]dddd!$B:$D,3,0)</f>
        <v>Non</v>
      </c>
      <c r="G1596" s="327" t="s">
        <v>2764</v>
      </c>
      <c r="I1596" s="192" t="s">
        <v>724</v>
      </c>
      <c r="J1596" s="235">
        <v>12518</v>
      </c>
      <c r="K1596" s="192" t="s">
        <v>354</v>
      </c>
    </row>
    <row r="1597" spans="3:11" x14ac:dyDescent="0.25">
      <c r="C1597" s="192" t="s">
        <v>2401</v>
      </c>
      <c r="D1597" s="192" t="s">
        <v>2736</v>
      </c>
      <c r="E1597" s="192" t="s">
        <v>2729</v>
      </c>
      <c r="F1597" s="192" t="str">
        <f>VLOOKUP(Table10[[#This Row],[Nom du paiement]],[3]dddd!$B:$D,3,0)</f>
        <v>Non</v>
      </c>
      <c r="G1597" s="327" t="s">
        <v>2764</v>
      </c>
      <c r="I1597" s="192" t="s">
        <v>724</v>
      </c>
      <c r="J1597" s="235">
        <v>12228</v>
      </c>
      <c r="K1597" s="192" t="s">
        <v>354</v>
      </c>
    </row>
    <row r="1598" spans="3:11" x14ac:dyDescent="0.25">
      <c r="C1598" s="192" t="s">
        <v>2536</v>
      </c>
      <c r="D1598" s="192" t="s">
        <v>2736</v>
      </c>
      <c r="E1598" s="192" t="s">
        <v>2744</v>
      </c>
      <c r="F1598" s="192" t="str">
        <f>VLOOKUP(Table10[[#This Row],[Nom du paiement]],[3]dddd!$B:$D,3,0)</f>
        <v>Non</v>
      </c>
      <c r="G1598" s="327" t="s">
        <v>2764</v>
      </c>
      <c r="I1598" s="192" t="s">
        <v>724</v>
      </c>
      <c r="J1598" s="235">
        <v>12000</v>
      </c>
      <c r="K1598" s="192" t="s">
        <v>354</v>
      </c>
    </row>
    <row r="1599" spans="3:11" x14ac:dyDescent="0.25">
      <c r="C1599" s="192" t="s">
        <v>2375</v>
      </c>
      <c r="D1599" s="192" t="s">
        <v>2736</v>
      </c>
      <c r="E1599" s="192" t="s">
        <v>2756</v>
      </c>
      <c r="F1599" s="326" t="s">
        <v>70</v>
      </c>
      <c r="G1599" s="327" t="s">
        <v>2764</v>
      </c>
      <c r="I1599" s="192" t="s">
        <v>724</v>
      </c>
      <c r="J1599" s="235">
        <v>12000</v>
      </c>
      <c r="K1599" s="192" t="s">
        <v>354</v>
      </c>
    </row>
    <row r="1600" spans="3:11" x14ac:dyDescent="0.25">
      <c r="C1600" s="192" t="s">
        <v>2442</v>
      </c>
      <c r="D1600" s="192" t="s">
        <v>2736</v>
      </c>
      <c r="E1600" s="192" t="s">
        <v>2756</v>
      </c>
      <c r="F1600" s="326" t="s">
        <v>70</v>
      </c>
      <c r="G1600" s="327" t="s">
        <v>2764</v>
      </c>
      <c r="I1600" s="192" t="s">
        <v>724</v>
      </c>
      <c r="J1600" s="235">
        <v>12000</v>
      </c>
      <c r="K1600" s="192" t="s">
        <v>354</v>
      </c>
    </row>
    <row r="1601" spans="3:11" x14ac:dyDescent="0.25">
      <c r="C1601" s="192" t="s">
        <v>2549</v>
      </c>
      <c r="D1601" s="192" t="s">
        <v>2736</v>
      </c>
      <c r="E1601" s="192" t="s">
        <v>2701</v>
      </c>
      <c r="F1601" s="192" t="str">
        <f>VLOOKUP(Table10[[#This Row],[Nom du paiement]],[3]dddd!$B:$D,3,0)</f>
        <v>Non</v>
      </c>
      <c r="G1601" s="327" t="s">
        <v>2764</v>
      </c>
      <c r="I1601" s="192" t="s">
        <v>724</v>
      </c>
      <c r="J1601" s="235">
        <v>12000</v>
      </c>
      <c r="K1601" s="192" t="s">
        <v>354</v>
      </c>
    </row>
    <row r="1602" spans="3:11" x14ac:dyDescent="0.25">
      <c r="C1602" s="192" t="s">
        <v>2613</v>
      </c>
      <c r="D1602" s="192" t="s">
        <v>2736</v>
      </c>
      <c r="E1602" s="192" t="s">
        <v>2701</v>
      </c>
      <c r="F1602" s="192" t="str">
        <f>VLOOKUP(Table10[[#This Row],[Nom du paiement]],[3]dddd!$B:$D,3,0)</f>
        <v>Non</v>
      </c>
      <c r="G1602" s="327" t="s">
        <v>2764</v>
      </c>
      <c r="I1602" s="192" t="s">
        <v>724</v>
      </c>
      <c r="J1602" s="235">
        <v>12000</v>
      </c>
      <c r="K1602" s="192" t="s">
        <v>354</v>
      </c>
    </row>
    <row r="1603" spans="3:11" x14ac:dyDescent="0.25">
      <c r="C1603" s="192" t="s">
        <v>2535</v>
      </c>
      <c r="D1603" s="192" t="s">
        <v>2736</v>
      </c>
      <c r="E1603" s="192" t="s">
        <v>2761</v>
      </c>
      <c r="F1603" s="192" t="str">
        <f>VLOOKUP(Table10[[#This Row],[Nom du paiement]],[3]dddd!$B:$D,3,0)</f>
        <v>Non</v>
      </c>
      <c r="G1603" s="327" t="s">
        <v>2764</v>
      </c>
      <c r="I1603" s="192" t="s">
        <v>724</v>
      </c>
      <c r="J1603" s="235">
        <v>12000</v>
      </c>
      <c r="K1603" s="192" t="s">
        <v>354</v>
      </c>
    </row>
    <row r="1604" spans="3:11" x14ac:dyDescent="0.25">
      <c r="C1604" s="192" t="s">
        <v>2387</v>
      </c>
      <c r="D1604" s="192" t="s">
        <v>2736</v>
      </c>
      <c r="E1604" s="192" t="s">
        <v>2757</v>
      </c>
      <c r="F1604" s="326" t="s">
        <v>70</v>
      </c>
      <c r="G1604" s="327" t="s">
        <v>2764</v>
      </c>
      <c r="I1604" s="192" t="s">
        <v>724</v>
      </c>
      <c r="J1604" s="235">
        <v>12000</v>
      </c>
      <c r="K1604" s="192" t="s">
        <v>354</v>
      </c>
    </row>
    <row r="1605" spans="3:11" ht="15.75" x14ac:dyDescent="0.3">
      <c r="C1605" s="192" t="s">
        <v>2398</v>
      </c>
      <c r="D1605" s="192" t="s">
        <v>2736</v>
      </c>
      <c r="E1605" s="192" t="s">
        <v>2757</v>
      </c>
      <c r="F1605" s="326" t="s">
        <v>70</v>
      </c>
      <c r="G1605" s="327" t="s">
        <v>2763</v>
      </c>
      <c r="H1605" s="336" t="s">
        <v>2767</v>
      </c>
      <c r="I1605" s="192" t="s">
        <v>724</v>
      </c>
      <c r="J1605" s="235">
        <v>12000</v>
      </c>
      <c r="K1605" s="192" t="s">
        <v>354</v>
      </c>
    </row>
    <row r="1606" spans="3:11" x14ac:dyDescent="0.25">
      <c r="C1606" s="192" t="s">
        <v>2451</v>
      </c>
      <c r="D1606" s="192" t="s">
        <v>2736</v>
      </c>
      <c r="E1606" s="192" t="s">
        <v>2757</v>
      </c>
      <c r="F1606" s="326" t="s">
        <v>70</v>
      </c>
      <c r="G1606" s="327" t="s">
        <v>2764</v>
      </c>
      <c r="I1606" s="192" t="s">
        <v>724</v>
      </c>
      <c r="J1606" s="235">
        <v>12000</v>
      </c>
      <c r="K1606" s="192" t="s">
        <v>354</v>
      </c>
    </row>
    <row r="1607" spans="3:11" x14ac:dyDescent="0.25">
      <c r="C1607" s="192" t="s">
        <v>2492</v>
      </c>
      <c r="D1607" s="192" t="s">
        <v>2736</v>
      </c>
      <c r="E1607" s="192" t="s">
        <v>2757</v>
      </c>
      <c r="F1607" s="326" t="s">
        <v>70</v>
      </c>
      <c r="G1607" s="327" t="s">
        <v>2764</v>
      </c>
      <c r="I1607" s="192" t="s">
        <v>724</v>
      </c>
      <c r="J1607" s="235">
        <v>12000</v>
      </c>
      <c r="K1607" s="192" t="s">
        <v>354</v>
      </c>
    </row>
    <row r="1608" spans="3:11" x14ac:dyDescent="0.25">
      <c r="C1608" s="192" t="s">
        <v>2496</v>
      </c>
      <c r="D1608" s="192" t="s">
        <v>2736</v>
      </c>
      <c r="E1608" s="192" t="s">
        <v>2757</v>
      </c>
      <c r="F1608" s="326" t="s">
        <v>70</v>
      </c>
      <c r="G1608" s="327" t="s">
        <v>2764</v>
      </c>
      <c r="I1608" s="192" t="s">
        <v>724</v>
      </c>
      <c r="J1608" s="235">
        <v>12000</v>
      </c>
      <c r="K1608" s="192" t="s">
        <v>354</v>
      </c>
    </row>
    <row r="1609" spans="3:11" x14ac:dyDescent="0.25">
      <c r="C1609" s="192" t="s">
        <v>2628</v>
      </c>
      <c r="D1609" s="192" t="s">
        <v>2736</v>
      </c>
      <c r="E1609" s="192" t="s">
        <v>2757</v>
      </c>
      <c r="F1609" s="326" t="s">
        <v>70</v>
      </c>
      <c r="G1609" s="327" t="s">
        <v>2764</v>
      </c>
      <c r="I1609" s="192" t="s">
        <v>724</v>
      </c>
      <c r="J1609" s="235">
        <v>12000</v>
      </c>
      <c r="K1609" s="192" t="s">
        <v>354</v>
      </c>
    </row>
    <row r="1610" spans="3:11" x14ac:dyDescent="0.25">
      <c r="C1610" s="192" t="s">
        <v>2648</v>
      </c>
      <c r="D1610" s="192" t="s">
        <v>2736</v>
      </c>
      <c r="E1610" s="192" t="s">
        <v>2757</v>
      </c>
      <c r="F1610" s="326" t="s">
        <v>70</v>
      </c>
      <c r="G1610" s="327" t="s">
        <v>2764</v>
      </c>
      <c r="I1610" s="192" t="s">
        <v>724</v>
      </c>
      <c r="J1610" s="235">
        <v>12000</v>
      </c>
      <c r="K1610" s="192" t="s">
        <v>354</v>
      </c>
    </row>
    <row r="1611" spans="3:11" x14ac:dyDescent="0.25">
      <c r="C1611" s="192" t="s">
        <v>2537</v>
      </c>
      <c r="D1611" s="192" t="s">
        <v>2736</v>
      </c>
      <c r="E1611" s="192" t="s">
        <v>2750</v>
      </c>
      <c r="F1611" s="192" t="str">
        <f>VLOOKUP(Table10[[#This Row],[Nom du paiement]],[3]dddd!$B:$D,3,0)</f>
        <v>Non</v>
      </c>
      <c r="G1611" s="327" t="s">
        <v>2764</v>
      </c>
      <c r="I1611" s="192" t="s">
        <v>724</v>
      </c>
      <c r="J1611" s="235">
        <v>11880</v>
      </c>
      <c r="K1611" s="192" t="s">
        <v>354</v>
      </c>
    </row>
    <row r="1612" spans="3:11" x14ac:dyDescent="0.25">
      <c r="C1612" s="192" t="s">
        <v>2376</v>
      </c>
      <c r="D1612" s="192" t="s">
        <v>2736</v>
      </c>
      <c r="E1612" s="192" t="s">
        <v>2730</v>
      </c>
      <c r="F1612" s="192" t="str">
        <f>VLOOKUP(Table10[[#This Row],[Nom du paiement]],[3]dddd!$B:$D,3,0)</f>
        <v>Non</v>
      </c>
      <c r="G1612" s="327" t="s">
        <v>2764</v>
      </c>
      <c r="I1612" s="192" t="s">
        <v>724</v>
      </c>
      <c r="J1612" s="235">
        <v>10800</v>
      </c>
      <c r="K1612" s="192" t="s">
        <v>354</v>
      </c>
    </row>
    <row r="1613" spans="3:11" x14ac:dyDescent="0.25">
      <c r="C1613" s="192" t="s">
        <v>2656</v>
      </c>
      <c r="D1613" s="192" t="s">
        <v>2736</v>
      </c>
      <c r="E1613" s="192" t="s">
        <v>2729</v>
      </c>
      <c r="F1613" s="192" t="str">
        <f>VLOOKUP(Table10[[#This Row],[Nom du paiement]],[3]dddd!$B:$D,3,0)</f>
        <v>Non</v>
      </c>
      <c r="G1613" s="327" t="s">
        <v>2764</v>
      </c>
      <c r="I1613" s="192" t="s">
        <v>724</v>
      </c>
      <c r="J1613" s="235">
        <v>10800</v>
      </c>
      <c r="K1613" s="192" t="s">
        <v>354</v>
      </c>
    </row>
    <row r="1614" spans="3:11" x14ac:dyDescent="0.25">
      <c r="C1614" s="192" t="s">
        <v>2646</v>
      </c>
      <c r="D1614" s="192" t="s">
        <v>2736</v>
      </c>
      <c r="E1614" s="192" t="s">
        <v>2761</v>
      </c>
      <c r="F1614" s="192" t="str">
        <f>VLOOKUP(Table10[[#This Row],[Nom du paiement]],[3]dddd!$B:$D,3,0)</f>
        <v>Non</v>
      </c>
      <c r="G1614" s="327" t="s">
        <v>2764</v>
      </c>
      <c r="I1614" s="192" t="s">
        <v>724</v>
      </c>
      <c r="J1614" s="235">
        <v>10500</v>
      </c>
      <c r="K1614" s="192" t="s">
        <v>354</v>
      </c>
    </row>
    <row r="1615" spans="3:11" x14ac:dyDescent="0.25">
      <c r="C1615" s="192" t="s">
        <v>2617</v>
      </c>
      <c r="D1615" s="192" t="s">
        <v>2736</v>
      </c>
      <c r="E1615" s="192" t="s">
        <v>2724</v>
      </c>
      <c r="F1615" s="192" t="str">
        <f>VLOOKUP(Table10[[#This Row],[Nom du paiement]],[3]dddd!$B:$D,3,0)</f>
        <v>Non</v>
      </c>
      <c r="G1615" s="327" t="s">
        <v>2764</v>
      </c>
      <c r="I1615" s="192" t="s">
        <v>724</v>
      </c>
      <c r="J1615" s="235">
        <v>10452</v>
      </c>
      <c r="K1615" s="192" t="s">
        <v>354</v>
      </c>
    </row>
    <row r="1616" spans="3:11" x14ac:dyDescent="0.25">
      <c r="C1616" s="192" t="s">
        <v>2509</v>
      </c>
      <c r="D1616" s="192" t="s">
        <v>2736</v>
      </c>
      <c r="E1616" s="192" t="s">
        <v>2757</v>
      </c>
      <c r="F1616" s="326" t="s">
        <v>70</v>
      </c>
      <c r="G1616" s="327" t="s">
        <v>2764</v>
      </c>
      <c r="I1616" s="192" t="s">
        <v>724</v>
      </c>
      <c r="J1616" s="235">
        <v>10400</v>
      </c>
      <c r="K1616" s="192" t="s">
        <v>354</v>
      </c>
    </row>
    <row r="1617" spans="3:15" ht="17.25" thickBot="1" x14ac:dyDescent="0.35">
      <c r="C1617" s="192" t="s">
        <v>2527</v>
      </c>
      <c r="D1617" s="192" t="s">
        <v>2736</v>
      </c>
      <c r="E1617" s="192" t="s">
        <v>2728</v>
      </c>
      <c r="F1617" s="192" t="str">
        <f>VLOOKUP(Table10[[#This Row],[Nom du paiement]],[3]dddd!$B:$D,3,0)</f>
        <v>Non</v>
      </c>
      <c r="G1617" s="327" t="s">
        <v>2764</v>
      </c>
      <c r="I1617" s="192" t="s">
        <v>724</v>
      </c>
      <c r="J1617" s="235">
        <v>10000</v>
      </c>
      <c r="K1617" s="192" t="s">
        <v>354</v>
      </c>
      <c r="O1617" s="237"/>
    </row>
    <row r="1618" spans="3:15" ht="17.25" thickBot="1" x14ac:dyDescent="0.35">
      <c r="C1618" s="192" t="s">
        <v>2445</v>
      </c>
      <c r="D1618" s="192" t="s">
        <v>2736</v>
      </c>
      <c r="E1618" s="192" t="s">
        <v>2758</v>
      </c>
      <c r="F1618" s="192" t="str">
        <f>VLOOKUP(Table10[[#This Row],[Nom du paiement]],[3]dddd!$B:$D,3,0)</f>
        <v>Oui</v>
      </c>
      <c r="G1618" s="327" t="s">
        <v>2764</v>
      </c>
      <c r="I1618" s="192" t="s">
        <v>724</v>
      </c>
      <c r="J1618" s="235">
        <v>10000</v>
      </c>
      <c r="K1618" s="192" t="s">
        <v>354</v>
      </c>
      <c r="O1618" s="238"/>
    </row>
    <row r="1619" spans="3:15" ht="17.25" thickBot="1" x14ac:dyDescent="0.35">
      <c r="C1619" s="192" t="s">
        <v>2360</v>
      </c>
      <c r="D1619" s="192" t="s">
        <v>2736</v>
      </c>
      <c r="E1619" s="192" t="s">
        <v>2761</v>
      </c>
      <c r="F1619" s="192" t="str">
        <f>VLOOKUP(Table10[[#This Row],[Nom du paiement]],[3]dddd!$B:$D,3,0)</f>
        <v>Non</v>
      </c>
      <c r="G1619" s="327" t="s">
        <v>2764</v>
      </c>
      <c r="I1619" s="192" t="s">
        <v>724</v>
      </c>
      <c r="J1619" s="235">
        <v>10000</v>
      </c>
      <c r="K1619" s="192" t="s">
        <v>354</v>
      </c>
      <c r="O1619" s="239"/>
    </row>
    <row r="1620" spans="3:15" ht="17.25" thickBot="1" x14ac:dyDescent="0.35">
      <c r="C1620" s="192" t="s">
        <v>2655</v>
      </c>
      <c r="D1620" s="192" t="s">
        <v>2736</v>
      </c>
      <c r="E1620" s="192" t="s">
        <v>2761</v>
      </c>
      <c r="F1620" s="192" t="str">
        <f>VLOOKUP(Table10[[#This Row],[Nom du paiement]],[3]dddd!$B:$D,3,0)</f>
        <v>Non</v>
      </c>
      <c r="G1620" s="327" t="s">
        <v>2764</v>
      </c>
      <c r="I1620" s="192" t="s">
        <v>724</v>
      </c>
      <c r="J1620" s="235">
        <v>10000</v>
      </c>
      <c r="K1620" s="192" t="s">
        <v>354</v>
      </c>
      <c r="O1620" s="239"/>
    </row>
    <row r="1621" spans="3:15" ht="17.25" thickBot="1" x14ac:dyDescent="0.35">
      <c r="C1621" s="192" t="s">
        <v>2346</v>
      </c>
      <c r="D1621" s="192" t="s">
        <v>2737</v>
      </c>
      <c r="E1621" s="192" t="s">
        <v>2717</v>
      </c>
      <c r="F1621" s="192" t="str">
        <f>VLOOKUP(Table10[[#This Row],[Nom du paiement]],[3]dddd!$B:$D,3,0)</f>
        <v>Oui</v>
      </c>
      <c r="G1621" s="327" t="s">
        <v>2763</v>
      </c>
      <c r="H1621" s="336" t="s">
        <v>2766</v>
      </c>
      <c r="I1621" s="192" t="s">
        <v>724</v>
      </c>
      <c r="J1621" s="235">
        <v>10000</v>
      </c>
      <c r="K1621" s="192" t="s">
        <v>354</v>
      </c>
      <c r="O1621" s="239"/>
    </row>
    <row r="1622" spans="3:15" ht="17.25" thickBot="1" x14ac:dyDescent="0.35">
      <c r="C1622" s="192" t="s">
        <v>2356</v>
      </c>
      <c r="D1622" s="192" t="s">
        <v>2737</v>
      </c>
      <c r="E1622" s="192" t="s">
        <v>2717</v>
      </c>
      <c r="F1622" s="192" t="str">
        <f>VLOOKUP(Table10[[#This Row],[Nom du paiement]],[3]dddd!$B:$D,3,0)</f>
        <v>Oui</v>
      </c>
      <c r="G1622" s="327" t="s">
        <v>2764</v>
      </c>
      <c r="I1622" s="192" t="s">
        <v>724</v>
      </c>
      <c r="J1622" s="235">
        <v>10000</v>
      </c>
      <c r="K1622" s="192" t="s">
        <v>354</v>
      </c>
      <c r="O1622" s="239"/>
    </row>
    <row r="1623" spans="3:15" ht="17.25" thickBot="1" x14ac:dyDescent="0.35">
      <c r="C1623" s="192" t="s">
        <v>2357</v>
      </c>
      <c r="D1623" s="192" t="s">
        <v>2737</v>
      </c>
      <c r="E1623" s="192" t="s">
        <v>2717</v>
      </c>
      <c r="F1623" s="192" t="str">
        <f>VLOOKUP(Table10[[#This Row],[Nom du paiement]],[3]dddd!$B:$D,3,0)</f>
        <v>Oui</v>
      </c>
      <c r="G1623" s="327" t="s">
        <v>2764</v>
      </c>
      <c r="I1623" s="192" t="s">
        <v>724</v>
      </c>
      <c r="J1623" s="235">
        <v>10000</v>
      </c>
      <c r="K1623" s="192" t="s">
        <v>354</v>
      </c>
      <c r="O1623" s="239"/>
    </row>
    <row r="1624" spans="3:15" ht="17.25" thickBot="1" x14ac:dyDescent="0.35">
      <c r="C1624" s="192" t="s">
        <v>2358</v>
      </c>
      <c r="D1624" s="192" t="s">
        <v>2737</v>
      </c>
      <c r="E1624" s="192" t="s">
        <v>2717</v>
      </c>
      <c r="F1624" s="192" t="str">
        <f>VLOOKUP(Table10[[#This Row],[Nom du paiement]],[3]dddd!$B:$D,3,0)</f>
        <v>Oui</v>
      </c>
      <c r="G1624" s="327" t="s">
        <v>2764</v>
      </c>
      <c r="I1624" s="192" t="s">
        <v>724</v>
      </c>
      <c r="J1624" s="235">
        <v>10000</v>
      </c>
      <c r="K1624" s="192" t="s">
        <v>354</v>
      </c>
      <c r="O1624" s="239"/>
    </row>
    <row r="1625" spans="3:15" ht="17.25" thickBot="1" x14ac:dyDescent="0.35">
      <c r="C1625" s="192" t="s">
        <v>2359</v>
      </c>
      <c r="D1625" s="192" t="s">
        <v>2737</v>
      </c>
      <c r="E1625" s="192" t="s">
        <v>2717</v>
      </c>
      <c r="F1625" s="192" t="str">
        <f>VLOOKUP(Table10[[#This Row],[Nom du paiement]],[3]dddd!$B:$D,3,0)</f>
        <v>Oui</v>
      </c>
      <c r="G1625" s="327" t="s">
        <v>2764</v>
      </c>
      <c r="I1625" s="192" t="s">
        <v>724</v>
      </c>
      <c r="J1625" s="235">
        <v>10000</v>
      </c>
      <c r="K1625" s="192" t="s">
        <v>354</v>
      </c>
      <c r="O1625" s="239"/>
    </row>
    <row r="1626" spans="3:15" ht="17.25" thickBot="1" x14ac:dyDescent="0.35">
      <c r="C1626" s="192" t="s">
        <v>2360</v>
      </c>
      <c r="D1626" s="192" t="s">
        <v>2737</v>
      </c>
      <c r="E1626" s="192" t="s">
        <v>2717</v>
      </c>
      <c r="F1626" s="192" t="str">
        <f>VLOOKUP(Table10[[#This Row],[Nom du paiement]],[3]dddd!$B:$D,3,0)</f>
        <v>Oui</v>
      </c>
      <c r="G1626" s="327" t="s">
        <v>2764</v>
      </c>
      <c r="I1626" s="192" t="s">
        <v>724</v>
      </c>
      <c r="J1626" s="235">
        <v>10000</v>
      </c>
      <c r="K1626" s="192" t="s">
        <v>354</v>
      </c>
      <c r="O1626" s="239"/>
    </row>
    <row r="1627" spans="3:15" ht="17.25" thickBot="1" x14ac:dyDescent="0.35">
      <c r="C1627" s="192" t="s">
        <v>2367</v>
      </c>
      <c r="D1627" s="192" t="s">
        <v>2737</v>
      </c>
      <c r="E1627" s="192" t="s">
        <v>2717</v>
      </c>
      <c r="F1627" s="192" t="str">
        <f>VLOOKUP(Table10[[#This Row],[Nom du paiement]],[3]dddd!$B:$D,3,0)</f>
        <v>Oui</v>
      </c>
      <c r="G1627" s="327" t="s">
        <v>2764</v>
      </c>
      <c r="I1627" s="192" t="s">
        <v>724</v>
      </c>
      <c r="J1627" s="235">
        <v>10000</v>
      </c>
      <c r="K1627" s="192" t="s">
        <v>354</v>
      </c>
      <c r="O1627" s="239"/>
    </row>
    <row r="1628" spans="3:15" ht="17.25" thickBot="1" x14ac:dyDescent="0.35">
      <c r="C1628" s="192" t="s">
        <v>2369</v>
      </c>
      <c r="D1628" s="192" t="s">
        <v>2737</v>
      </c>
      <c r="E1628" s="192" t="s">
        <v>2717</v>
      </c>
      <c r="F1628" s="192" t="str">
        <f>VLOOKUP(Table10[[#This Row],[Nom du paiement]],[3]dddd!$B:$D,3,0)</f>
        <v>Oui</v>
      </c>
      <c r="G1628" s="327" t="s">
        <v>2764</v>
      </c>
      <c r="I1628" s="192" t="s">
        <v>724</v>
      </c>
      <c r="J1628" s="235">
        <v>10000</v>
      </c>
      <c r="K1628" s="192" t="s">
        <v>354</v>
      </c>
      <c r="O1628" s="239"/>
    </row>
    <row r="1629" spans="3:15" ht="17.25" thickBot="1" x14ac:dyDescent="0.35">
      <c r="C1629" s="192" t="s">
        <v>2370</v>
      </c>
      <c r="D1629" s="192" t="s">
        <v>2737</v>
      </c>
      <c r="E1629" s="192" t="s">
        <v>2717</v>
      </c>
      <c r="F1629" s="192" t="str">
        <f>VLOOKUP(Table10[[#This Row],[Nom du paiement]],[3]dddd!$B:$D,3,0)</f>
        <v>Oui</v>
      </c>
      <c r="G1629" s="327" t="s">
        <v>2764</v>
      </c>
      <c r="I1629" s="192" t="s">
        <v>724</v>
      </c>
      <c r="J1629" s="235">
        <v>10000</v>
      </c>
      <c r="K1629" s="192" t="s">
        <v>354</v>
      </c>
      <c r="O1629" s="239"/>
    </row>
    <row r="1630" spans="3:15" ht="17.25" thickBot="1" x14ac:dyDescent="0.35">
      <c r="C1630" s="192" t="s">
        <v>2373</v>
      </c>
      <c r="D1630" s="192" t="s">
        <v>2737</v>
      </c>
      <c r="E1630" s="192" t="s">
        <v>2717</v>
      </c>
      <c r="F1630" s="192" t="str">
        <f>VLOOKUP(Table10[[#This Row],[Nom du paiement]],[3]dddd!$B:$D,3,0)</f>
        <v>Oui</v>
      </c>
      <c r="G1630" s="327" t="s">
        <v>2764</v>
      </c>
      <c r="I1630" s="192" t="s">
        <v>724</v>
      </c>
      <c r="J1630" s="235">
        <v>10000</v>
      </c>
      <c r="K1630" s="192" t="s">
        <v>354</v>
      </c>
      <c r="O1630" s="239"/>
    </row>
    <row r="1631" spans="3:15" ht="16.5" x14ac:dyDescent="0.3">
      <c r="C1631" s="192" t="s">
        <v>2374</v>
      </c>
      <c r="D1631" s="192" t="s">
        <v>2737</v>
      </c>
      <c r="E1631" s="192" t="s">
        <v>2717</v>
      </c>
      <c r="F1631" s="192" t="str">
        <f>VLOOKUP(Table10[[#This Row],[Nom du paiement]],[3]dddd!$B:$D,3,0)</f>
        <v>Oui</v>
      </c>
      <c r="G1631" s="327" t="s">
        <v>2764</v>
      </c>
      <c r="I1631" s="192" t="s">
        <v>724</v>
      </c>
      <c r="J1631" s="235">
        <v>10000</v>
      </c>
      <c r="K1631" s="192" t="s">
        <v>354</v>
      </c>
      <c r="O1631" s="240"/>
    </row>
    <row r="1632" spans="3:15" x14ac:dyDescent="0.25">
      <c r="C1632" s="192" t="s">
        <v>2376</v>
      </c>
      <c r="D1632" s="192" t="s">
        <v>2737</v>
      </c>
      <c r="E1632" s="192" t="s">
        <v>2717</v>
      </c>
      <c r="F1632" s="192" t="str">
        <f>VLOOKUP(Table10[[#This Row],[Nom du paiement]],[3]dddd!$B:$D,3,0)</f>
        <v>Oui</v>
      </c>
      <c r="G1632" s="327" t="s">
        <v>2764</v>
      </c>
      <c r="I1632" s="192" t="s">
        <v>724</v>
      </c>
      <c r="J1632" s="235">
        <v>10000</v>
      </c>
      <c r="K1632" s="192" t="s">
        <v>354</v>
      </c>
    </row>
    <row r="1633" spans="3:11" x14ac:dyDescent="0.25">
      <c r="C1633" s="192" t="s">
        <v>2377</v>
      </c>
      <c r="D1633" s="192" t="s">
        <v>2737</v>
      </c>
      <c r="E1633" s="192" t="s">
        <v>2717</v>
      </c>
      <c r="F1633" s="192" t="str">
        <f>VLOOKUP(Table10[[#This Row],[Nom du paiement]],[3]dddd!$B:$D,3,0)</f>
        <v>Oui</v>
      </c>
      <c r="G1633" s="327" t="s">
        <v>2764</v>
      </c>
      <c r="I1633" s="192" t="s">
        <v>724</v>
      </c>
      <c r="J1633" s="235">
        <v>10000</v>
      </c>
      <c r="K1633" s="192" t="s">
        <v>354</v>
      </c>
    </row>
    <row r="1634" spans="3:11" x14ac:dyDescent="0.25">
      <c r="C1634" s="192" t="s">
        <v>2379</v>
      </c>
      <c r="D1634" s="192" t="s">
        <v>2737</v>
      </c>
      <c r="E1634" s="192" t="s">
        <v>2717</v>
      </c>
      <c r="F1634" s="192" t="str">
        <f>VLOOKUP(Table10[[#This Row],[Nom du paiement]],[3]dddd!$B:$D,3,0)</f>
        <v>Oui</v>
      </c>
      <c r="G1634" s="327" t="s">
        <v>2764</v>
      </c>
      <c r="I1634" s="192" t="s">
        <v>724</v>
      </c>
      <c r="J1634" s="235">
        <v>10000</v>
      </c>
      <c r="K1634" s="192" t="s">
        <v>354</v>
      </c>
    </row>
    <row r="1635" spans="3:11" x14ac:dyDescent="0.25">
      <c r="C1635" s="192" t="s">
        <v>2380</v>
      </c>
      <c r="D1635" s="192" t="s">
        <v>2737</v>
      </c>
      <c r="E1635" s="192" t="s">
        <v>2717</v>
      </c>
      <c r="F1635" s="192" t="str">
        <f>VLOOKUP(Table10[[#This Row],[Nom du paiement]],[3]dddd!$B:$D,3,0)</f>
        <v>Oui</v>
      </c>
      <c r="G1635" s="327" t="s">
        <v>2764</v>
      </c>
      <c r="I1635" s="192" t="s">
        <v>724</v>
      </c>
      <c r="J1635" s="235">
        <v>10000</v>
      </c>
      <c r="K1635" s="192" t="s">
        <v>354</v>
      </c>
    </row>
    <row r="1636" spans="3:11" x14ac:dyDescent="0.25">
      <c r="C1636" s="192" t="s">
        <v>2381</v>
      </c>
      <c r="D1636" s="192" t="s">
        <v>2737</v>
      </c>
      <c r="E1636" s="192" t="s">
        <v>2717</v>
      </c>
      <c r="F1636" s="192" t="str">
        <f>VLOOKUP(Table10[[#This Row],[Nom du paiement]],[3]dddd!$B:$D,3,0)</f>
        <v>Oui</v>
      </c>
      <c r="G1636" s="327" t="s">
        <v>2764</v>
      </c>
      <c r="I1636" s="192" t="s">
        <v>724</v>
      </c>
      <c r="J1636" s="235">
        <v>10000</v>
      </c>
      <c r="K1636" s="192" t="s">
        <v>354</v>
      </c>
    </row>
    <row r="1637" spans="3:11" x14ac:dyDescent="0.25">
      <c r="C1637" s="192" t="s">
        <v>2383</v>
      </c>
      <c r="D1637" s="192" t="s">
        <v>2737</v>
      </c>
      <c r="E1637" s="192" t="s">
        <v>2717</v>
      </c>
      <c r="F1637" s="192" t="str">
        <f>VLOOKUP(Table10[[#This Row],[Nom du paiement]],[3]dddd!$B:$D,3,0)</f>
        <v>Oui</v>
      </c>
      <c r="G1637" s="327" t="s">
        <v>2764</v>
      </c>
      <c r="I1637" s="192" t="s">
        <v>724</v>
      </c>
      <c r="J1637" s="235">
        <v>10000</v>
      </c>
      <c r="K1637" s="192" t="s">
        <v>354</v>
      </c>
    </row>
    <row r="1638" spans="3:11" x14ac:dyDescent="0.25">
      <c r="C1638" s="192" t="s">
        <v>2386</v>
      </c>
      <c r="D1638" s="192" t="s">
        <v>2737</v>
      </c>
      <c r="E1638" s="192" t="s">
        <v>2717</v>
      </c>
      <c r="F1638" s="192" t="str">
        <f>VLOOKUP(Table10[[#This Row],[Nom du paiement]],[3]dddd!$B:$D,3,0)</f>
        <v>Oui</v>
      </c>
      <c r="G1638" s="327" t="s">
        <v>2764</v>
      </c>
      <c r="I1638" s="192" t="s">
        <v>724</v>
      </c>
      <c r="J1638" s="235">
        <v>10000</v>
      </c>
      <c r="K1638" s="192" t="s">
        <v>354</v>
      </c>
    </row>
    <row r="1639" spans="3:11" x14ac:dyDescent="0.25">
      <c r="C1639" s="192" t="s">
        <v>2389</v>
      </c>
      <c r="D1639" s="192" t="s">
        <v>2737</v>
      </c>
      <c r="E1639" s="192" t="s">
        <v>2717</v>
      </c>
      <c r="F1639" s="192" t="str">
        <f>VLOOKUP(Table10[[#This Row],[Nom du paiement]],[3]dddd!$B:$D,3,0)</f>
        <v>Oui</v>
      </c>
      <c r="G1639" s="327" t="s">
        <v>2764</v>
      </c>
      <c r="I1639" s="192" t="s">
        <v>724</v>
      </c>
      <c r="J1639" s="235">
        <v>10000</v>
      </c>
      <c r="K1639" s="192" t="s">
        <v>354</v>
      </c>
    </row>
    <row r="1640" spans="3:11" x14ac:dyDescent="0.25">
      <c r="C1640" s="192" t="s">
        <v>2390</v>
      </c>
      <c r="D1640" s="192" t="s">
        <v>2737</v>
      </c>
      <c r="E1640" s="192" t="s">
        <v>2717</v>
      </c>
      <c r="F1640" s="192" t="str">
        <f>VLOOKUP(Table10[[#This Row],[Nom du paiement]],[3]dddd!$B:$D,3,0)</f>
        <v>Oui</v>
      </c>
      <c r="G1640" s="327" t="s">
        <v>2764</v>
      </c>
      <c r="I1640" s="192" t="s">
        <v>724</v>
      </c>
      <c r="J1640" s="235">
        <v>10000</v>
      </c>
      <c r="K1640" s="192" t="s">
        <v>354</v>
      </c>
    </row>
    <row r="1641" spans="3:11" x14ac:dyDescent="0.25">
      <c r="C1641" s="192" t="s">
        <v>2391</v>
      </c>
      <c r="D1641" s="192" t="s">
        <v>2737</v>
      </c>
      <c r="E1641" s="192" t="s">
        <v>2717</v>
      </c>
      <c r="F1641" s="192" t="str">
        <f>VLOOKUP(Table10[[#This Row],[Nom du paiement]],[3]dddd!$B:$D,3,0)</f>
        <v>Oui</v>
      </c>
      <c r="G1641" s="327" t="s">
        <v>2764</v>
      </c>
      <c r="I1641" s="192" t="s">
        <v>724</v>
      </c>
      <c r="J1641" s="235">
        <v>10000</v>
      </c>
      <c r="K1641" s="192" t="s">
        <v>354</v>
      </c>
    </row>
    <row r="1642" spans="3:11" x14ac:dyDescent="0.25">
      <c r="C1642" s="192" t="s">
        <v>2394</v>
      </c>
      <c r="D1642" s="192" t="s">
        <v>2737</v>
      </c>
      <c r="E1642" s="192" t="s">
        <v>2717</v>
      </c>
      <c r="F1642" s="192" t="str">
        <f>VLOOKUP(Table10[[#This Row],[Nom du paiement]],[3]dddd!$B:$D,3,0)</f>
        <v>Oui</v>
      </c>
      <c r="G1642" s="327" t="s">
        <v>2764</v>
      </c>
      <c r="I1642" s="192" t="s">
        <v>724</v>
      </c>
      <c r="J1642" s="235">
        <v>10000</v>
      </c>
      <c r="K1642" s="192" t="s">
        <v>354</v>
      </c>
    </row>
    <row r="1643" spans="3:11" x14ac:dyDescent="0.25">
      <c r="C1643" s="192" t="s">
        <v>2397</v>
      </c>
      <c r="D1643" s="192" t="s">
        <v>2737</v>
      </c>
      <c r="E1643" s="192" t="s">
        <v>2717</v>
      </c>
      <c r="F1643" s="192" t="str">
        <f>VLOOKUP(Table10[[#This Row],[Nom du paiement]],[3]dddd!$B:$D,3,0)</f>
        <v>Oui</v>
      </c>
      <c r="G1643" s="327" t="s">
        <v>2764</v>
      </c>
      <c r="I1643" s="192" t="s">
        <v>724</v>
      </c>
      <c r="J1643" s="235">
        <v>10000</v>
      </c>
      <c r="K1643" s="192" t="s">
        <v>354</v>
      </c>
    </row>
    <row r="1644" spans="3:11" x14ac:dyDescent="0.25">
      <c r="C1644" s="192" t="s">
        <v>2413</v>
      </c>
      <c r="D1644" s="192" t="s">
        <v>2737</v>
      </c>
      <c r="E1644" s="192" t="s">
        <v>2717</v>
      </c>
      <c r="F1644" s="192" t="str">
        <f>VLOOKUP(Table10[[#This Row],[Nom du paiement]],[3]dddd!$B:$D,3,0)</f>
        <v>Oui</v>
      </c>
      <c r="G1644" s="327" t="s">
        <v>2764</v>
      </c>
      <c r="I1644" s="192" t="s">
        <v>724</v>
      </c>
      <c r="J1644" s="235">
        <v>10000</v>
      </c>
      <c r="K1644" s="192" t="s">
        <v>354</v>
      </c>
    </row>
    <row r="1645" spans="3:11" x14ac:dyDescent="0.25">
      <c r="C1645" s="192" t="s">
        <v>2416</v>
      </c>
      <c r="D1645" s="192" t="s">
        <v>2737</v>
      </c>
      <c r="E1645" s="192" t="s">
        <v>2717</v>
      </c>
      <c r="F1645" s="192" t="str">
        <f>VLOOKUP(Table10[[#This Row],[Nom du paiement]],[3]dddd!$B:$D,3,0)</f>
        <v>Oui</v>
      </c>
      <c r="G1645" s="327" t="s">
        <v>2764</v>
      </c>
      <c r="I1645" s="192" t="s">
        <v>724</v>
      </c>
      <c r="J1645" s="235">
        <v>10000</v>
      </c>
      <c r="K1645" s="192" t="s">
        <v>354</v>
      </c>
    </row>
    <row r="1646" spans="3:11" x14ac:dyDescent="0.25">
      <c r="C1646" s="192" t="s">
        <v>2418</v>
      </c>
      <c r="D1646" s="192" t="s">
        <v>2737</v>
      </c>
      <c r="E1646" s="192" t="s">
        <v>2717</v>
      </c>
      <c r="F1646" s="192" t="str">
        <f>VLOOKUP(Table10[[#This Row],[Nom du paiement]],[3]dddd!$B:$D,3,0)</f>
        <v>Oui</v>
      </c>
      <c r="G1646" s="327" t="s">
        <v>2764</v>
      </c>
      <c r="I1646" s="192" t="s">
        <v>724</v>
      </c>
      <c r="J1646" s="235">
        <v>10000</v>
      </c>
      <c r="K1646" s="192" t="s">
        <v>354</v>
      </c>
    </row>
    <row r="1647" spans="3:11" x14ac:dyDescent="0.25">
      <c r="C1647" s="192" t="s">
        <v>2421</v>
      </c>
      <c r="D1647" s="192" t="s">
        <v>2737</v>
      </c>
      <c r="E1647" s="192" t="s">
        <v>2717</v>
      </c>
      <c r="F1647" s="192" t="str">
        <f>VLOOKUP(Table10[[#This Row],[Nom du paiement]],[3]dddd!$B:$D,3,0)</f>
        <v>Oui</v>
      </c>
      <c r="G1647" s="327" t="s">
        <v>2764</v>
      </c>
      <c r="I1647" s="192" t="s">
        <v>724</v>
      </c>
      <c r="J1647" s="235">
        <v>10000</v>
      </c>
      <c r="K1647" s="192" t="s">
        <v>354</v>
      </c>
    </row>
    <row r="1648" spans="3:11" x14ac:dyDescent="0.25">
      <c r="C1648" s="192" t="s">
        <v>2428</v>
      </c>
      <c r="D1648" s="192" t="s">
        <v>2737</v>
      </c>
      <c r="E1648" s="192" t="s">
        <v>2717</v>
      </c>
      <c r="F1648" s="192" t="str">
        <f>VLOOKUP(Table10[[#This Row],[Nom du paiement]],[3]dddd!$B:$D,3,0)</f>
        <v>Oui</v>
      </c>
      <c r="G1648" s="327" t="s">
        <v>2764</v>
      </c>
      <c r="I1648" s="192" t="s">
        <v>724</v>
      </c>
      <c r="J1648" s="235">
        <v>10000</v>
      </c>
      <c r="K1648" s="192" t="s">
        <v>354</v>
      </c>
    </row>
    <row r="1649" spans="3:11" x14ac:dyDescent="0.25">
      <c r="C1649" s="192" t="s">
        <v>2429</v>
      </c>
      <c r="D1649" s="192" t="s">
        <v>2737</v>
      </c>
      <c r="E1649" s="192" t="s">
        <v>2717</v>
      </c>
      <c r="F1649" s="192" t="str">
        <f>VLOOKUP(Table10[[#This Row],[Nom du paiement]],[3]dddd!$B:$D,3,0)</f>
        <v>Oui</v>
      </c>
      <c r="G1649" s="327" t="s">
        <v>2764</v>
      </c>
      <c r="I1649" s="192" t="s">
        <v>724</v>
      </c>
      <c r="J1649" s="235">
        <v>10000</v>
      </c>
      <c r="K1649" s="192" t="s">
        <v>354</v>
      </c>
    </row>
    <row r="1650" spans="3:11" x14ac:dyDescent="0.25">
      <c r="C1650" s="192" t="s">
        <v>2435</v>
      </c>
      <c r="D1650" s="192" t="s">
        <v>2737</v>
      </c>
      <c r="E1650" s="192" t="s">
        <v>2717</v>
      </c>
      <c r="F1650" s="192" t="str">
        <f>VLOOKUP(Table10[[#This Row],[Nom du paiement]],[3]dddd!$B:$D,3,0)</f>
        <v>Oui</v>
      </c>
      <c r="G1650" s="327" t="s">
        <v>2764</v>
      </c>
      <c r="I1650" s="192" t="s">
        <v>724</v>
      </c>
      <c r="J1650" s="235">
        <v>10000</v>
      </c>
      <c r="K1650" s="192" t="s">
        <v>354</v>
      </c>
    </row>
    <row r="1651" spans="3:11" x14ac:dyDescent="0.25">
      <c r="C1651" s="192" t="s">
        <v>2437</v>
      </c>
      <c r="D1651" s="192" t="s">
        <v>2737</v>
      </c>
      <c r="E1651" s="192" t="s">
        <v>2717</v>
      </c>
      <c r="F1651" s="192" t="str">
        <f>VLOOKUP(Table10[[#This Row],[Nom du paiement]],[3]dddd!$B:$D,3,0)</f>
        <v>Oui</v>
      </c>
      <c r="G1651" s="327" t="s">
        <v>2764</v>
      </c>
      <c r="I1651" s="192" t="s">
        <v>724</v>
      </c>
      <c r="J1651" s="235">
        <v>10000</v>
      </c>
      <c r="K1651" s="192" t="s">
        <v>354</v>
      </c>
    </row>
    <row r="1652" spans="3:11" x14ac:dyDescent="0.25">
      <c r="C1652" s="192" t="s">
        <v>2446</v>
      </c>
      <c r="D1652" s="192" t="s">
        <v>2737</v>
      </c>
      <c r="E1652" s="192" t="s">
        <v>2717</v>
      </c>
      <c r="F1652" s="192" t="str">
        <f>VLOOKUP(Table10[[#This Row],[Nom du paiement]],[3]dddd!$B:$D,3,0)</f>
        <v>Oui</v>
      </c>
      <c r="G1652" s="327" t="s">
        <v>2764</v>
      </c>
      <c r="I1652" s="192" t="s">
        <v>724</v>
      </c>
      <c r="J1652" s="235">
        <v>10000</v>
      </c>
      <c r="K1652" s="192" t="s">
        <v>354</v>
      </c>
    </row>
    <row r="1653" spans="3:11" x14ac:dyDescent="0.25">
      <c r="C1653" s="192" t="s">
        <v>2452</v>
      </c>
      <c r="D1653" s="192" t="s">
        <v>2737</v>
      </c>
      <c r="E1653" s="192" t="s">
        <v>2717</v>
      </c>
      <c r="F1653" s="192" t="str">
        <f>VLOOKUP(Table10[[#This Row],[Nom du paiement]],[3]dddd!$B:$D,3,0)</f>
        <v>Oui</v>
      </c>
      <c r="G1653" s="327" t="s">
        <v>2764</v>
      </c>
      <c r="I1653" s="192" t="s">
        <v>724</v>
      </c>
      <c r="J1653" s="235">
        <v>10000</v>
      </c>
      <c r="K1653" s="192" t="s">
        <v>354</v>
      </c>
    </row>
    <row r="1654" spans="3:11" x14ac:dyDescent="0.25">
      <c r="C1654" s="192" t="s">
        <v>2455</v>
      </c>
      <c r="D1654" s="192" t="s">
        <v>2737</v>
      </c>
      <c r="E1654" s="192" t="s">
        <v>2717</v>
      </c>
      <c r="F1654" s="192" t="str">
        <f>VLOOKUP(Table10[[#This Row],[Nom du paiement]],[3]dddd!$B:$D,3,0)</f>
        <v>Oui</v>
      </c>
      <c r="G1654" s="327" t="s">
        <v>2764</v>
      </c>
      <c r="I1654" s="192" t="s">
        <v>724</v>
      </c>
      <c r="J1654" s="235">
        <v>10000</v>
      </c>
      <c r="K1654" s="192" t="s">
        <v>354</v>
      </c>
    </row>
    <row r="1655" spans="3:11" x14ac:dyDescent="0.25">
      <c r="C1655" s="192" t="s">
        <v>2458</v>
      </c>
      <c r="D1655" s="192" t="s">
        <v>2737</v>
      </c>
      <c r="E1655" s="192" t="s">
        <v>2717</v>
      </c>
      <c r="F1655" s="192" t="str">
        <f>VLOOKUP(Table10[[#This Row],[Nom du paiement]],[3]dddd!$B:$D,3,0)</f>
        <v>Oui</v>
      </c>
      <c r="G1655" s="327" t="s">
        <v>2764</v>
      </c>
      <c r="I1655" s="192" t="s">
        <v>724</v>
      </c>
      <c r="J1655" s="235">
        <v>10000</v>
      </c>
      <c r="K1655" s="192" t="s">
        <v>354</v>
      </c>
    </row>
    <row r="1656" spans="3:11" x14ac:dyDescent="0.25">
      <c r="C1656" s="192" t="s">
        <v>2463</v>
      </c>
      <c r="D1656" s="192" t="s">
        <v>2737</v>
      </c>
      <c r="E1656" s="192" t="s">
        <v>2717</v>
      </c>
      <c r="F1656" s="192" t="str">
        <f>VLOOKUP(Table10[[#This Row],[Nom du paiement]],[3]dddd!$B:$D,3,0)</f>
        <v>Oui</v>
      </c>
      <c r="G1656" s="327" t="s">
        <v>2764</v>
      </c>
      <c r="I1656" s="192" t="s">
        <v>724</v>
      </c>
      <c r="J1656" s="235">
        <v>10000</v>
      </c>
      <c r="K1656" s="192" t="s">
        <v>354</v>
      </c>
    </row>
    <row r="1657" spans="3:11" x14ac:dyDescent="0.25">
      <c r="C1657" s="192" t="s">
        <v>2464</v>
      </c>
      <c r="D1657" s="192" t="s">
        <v>2737</v>
      </c>
      <c r="E1657" s="192" t="s">
        <v>2717</v>
      </c>
      <c r="F1657" s="192" t="str">
        <f>VLOOKUP(Table10[[#This Row],[Nom du paiement]],[3]dddd!$B:$D,3,0)</f>
        <v>Oui</v>
      </c>
      <c r="G1657" s="327" t="s">
        <v>2764</v>
      </c>
      <c r="I1657" s="192" t="s">
        <v>724</v>
      </c>
      <c r="J1657" s="235">
        <v>10000</v>
      </c>
      <c r="K1657" s="192" t="s">
        <v>354</v>
      </c>
    </row>
    <row r="1658" spans="3:11" x14ac:dyDescent="0.25">
      <c r="C1658" s="192" t="s">
        <v>2466</v>
      </c>
      <c r="D1658" s="192" t="s">
        <v>2737</v>
      </c>
      <c r="E1658" s="192" t="s">
        <v>2717</v>
      </c>
      <c r="F1658" s="192" t="str">
        <f>VLOOKUP(Table10[[#This Row],[Nom du paiement]],[3]dddd!$B:$D,3,0)</f>
        <v>Oui</v>
      </c>
      <c r="G1658" s="327" t="s">
        <v>2764</v>
      </c>
      <c r="I1658" s="192" t="s">
        <v>724</v>
      </c>
      <c r="J1658" s="235">
        <v>10000</v>
      </c>
      <c r="K1658" s="192" t="s">
        <v>354</v>
      </c>
    </row>
    <row r="1659" spans="3:11" x14ac:dyDescent="0.25">
      <c r="C1659" s="192" t="s">
        <v>2467</v>
      </c>
      <c r="D1659" s="192" t="s">
        <v>2737</v>
      </c>
      <c r="E1659" s="192" t="s">
        <v>2717</v>
      </c>
      <c r="F1659" s="192" t="str">
        <f>VLOOKUP(Table10[[#This Row],[Nom du paiement]],[3]dddd!$B:$D,3,0)</f>
        <v>Oui</v>
      </c>
      <c r="G1659" s="327" t="s">
        <v>2764</v>
      </c>
      <c r="I1659" s="192" t="s">
        <v>724</v>
      </c>
      <c r="J1659" s="235">
        <v>10000</v>
      </c>
      <c r="K1659" s="192" t="s">
        <v>354</v>
      </c>
    </row>
    <row r="1660" spans="3:11" x14ac:dyDescent="0.25">
      <c r="C1660" s="192" t="s">
        <v>2471</v>
      </c>
      <c r="D1660" s="192" t="s">
        <v>2737</v>
      </c>
      <c r="E1660" s="192" t="s">
        <v>2717</v>
      </c>
      <c r="F1660" s="192" t="str">
        <f>VLOOKUP(Table10[[#This Row],[Nom du paiement]],[3]dddd!$B:$D,3,0)</f>
        <v>Oui</v>
      </c>
      <c r="G1660" s="327" t="s">
        <v>2764</v>
      </c>
      <c r="I1660" s="192" t="s">
        <v>724</v>
      </c>
      <c r="J1660" s="235">
        <v>10000</v>
      </c>
      <c r="K1660" s="192" t="s">
        <v>354</v>
      </c>
    </row>
    <row r="1661" spans="3:11" x14ac:dyDescent="0.25">
      <c r="C1661" s="192" t="s">
        <v>2473</v>
      </c>
      <c r="D1661" s="192" t="s">
        <v>2737</v>
      </c>
      <c r="E1661" s="192" t="s">
        <v>2717</v>
      </c>
      <c r="F1661" s="192" t="str">
        <f>VLOOKUP(Table10[[#This Row],[Nom du paiement]],[3]dddd!$B:$D,3,0)</f>
        <v>Oui</v>
      </c>
      <c r="G1661" s="327" t="s">
        <v>2764</v>
      </c>
      <c r="I1661" s="192" t="s">
        <v>724</v>
      </c>
      <c r="J1661" s="235">
        <v>10000</v>
      </c>
      <c r="K1661" s="192" t="s">
        <v>354</v>
      </c>
    </row>
    <row r="1662" spans="3:11" x14ac:dyDescent="0.25">
      <c r="C1662" s="192" t="s">
        <v>2475</v>
      </c>
      <c r="D1662" s="192" t="s">
        <v>2737</v>
      </c>
      <c r="E1662" s="192" t="s">
        <v>2717</v>
      </c>
      <c r="F1662" s="192" t="str">
        <f>VLOOKUP(Table10[[#This Row],[Nom du paiement]],[3]dddd!$B:$D,3,0)</f>
        <v>Oui</v>
      </c>
      <c r="G1662" s="327" t="s">
        <v>2764</v>
      </c>
      <c r="I1662" s="192" t="s">
        <v>724</v>
      </c>
      <c r="J1662" s="235">
        <v>10000</v>
      </c>
      <c r="K1662" s="192" t="s">
        <v>354</v>
      </c>
    </row>
    <row r="1663" spans="3:11" x14ac:dyDescent="0.25">
      <c r="C1663" s="192" t="s">
        <v>2477</v>
      </c>
      <c r="D1663" s="192" t="s">
        <v>2737</v>
      </c>
      <c r="E1663" s="192" t="s">
        <v>2717</v>
      </c>
      <c r="F1663" s="192" t="str">
        <f>VLOOKUP(Table10[[#This Row],[Nom du paiement]],[3]dddd!$B:$D,3,0)</f>
        <v>Oui</v>
      </c>
      <c r="G1663" s="327" t="s">
        <v>2764</v>
      </c>
      <c r="I1663" s="192" t="s">
        <v>724</v>
      </c>
      <c r="J1663" s="235">
        <v>10000</v>
      </c>
      <c r="K1663" s="192" t="s">
        <v>354</v>
      </c>
    </row>
    <row r="1664" spans="3:11" x14ac:dyDescent="0.25">
      <c r="C1664" s="192" t="s">
        <v>2482</v>
      </c>
      <c r="D1664" s="192" t="s">
        <v>2737</v>
      </c>
      <c r="E1664" s="192" t="s">
        <v>2717</v>
      </c>
      <c r="F1664" s="192" t="str">
        <f>VLOOKUP(Table10[[#This Row],[Nom du paiement]],[3]dddd!$B:$D,3,0)</f>
        <v>Oui</v>
      </c>
      <c r="G1664" s="327" t="s">
        <v>2764</v>
      </c>
      <c r="I1664" s="192" t="s">
        <v>724</v>
      </c>
      <c r="J1664" s="235">
        <v>10000</v>
      </c>
      <c r="K1664" s="192" t="s">
        <v>354</v>
      </c>
    </row>
    <row r="1665" spans="2:11" x14ac:dyDescent="0.25">
      <c r="C1665" s="192" t="s">
        <v>2484</v>
      </c>
      <c r="D1665" s="192" t="s">
        <v>2737</v>
      </c>
      <c r="E1665" s="192" t="s">
        <v>2717</v>
      </c>
      <c r="F1665" s="192" t="str">
        <f>VLOOKUP(Table10[[#This Row],[Nom du paiement]],[3]dddd!$B:$D,3,0)</f>
        <v>Oui</v>
      </c>
      <c r="G1665" s="327" t="s">
        <v>2764</v>
      </c>
      <c r="I1665" s="192" t="s">
        <v>724</v>
      </c>
      <c r="J1665" s="235">
        <v>10000</v>
      </c>
      <c r="K1665" s="192" t="s">
        <v>354</v>
      </c>
    </row>
    <row r="1666" spans="2:11" x14ac:dyDescent="0.25">
      <c r="C1666" s="192" t="s">
        <v>2486</v>
      </c>
      <c r="D1666" s="192" t="s">
        <v>2737</v>
      </c>
      <c r="E1666" s="192" t="s">
        <v>2717</v>
      </c>
      <c r="F1666" s="192" t="str">
        <f>VLOOKUP(Table10[[#This Row],[Nom du paiement]],[3]dddd!$B:$D,3,0)</f>
        <v>Oui</v>
      </c>
      <c r="G1666" s="327" t="s">
        <v>2764</v>
      </c>
      <c r="I1666" s="192" t="s">
        <v>724</v>
      </c>
      <c r="J1666" s="235">
        <v>10000</v>
      </c>
      <c r="K1666" s="192" t="s">
        <v>354</v>
      </c>
    </row>
    <row r="1667" spans="2:11" x14ac:dyDescent="0.25">
      <c r="C1667" s="192" t="s">
        <v>2487</v>
      </c>
      <c r="D1667" s="192" t="s">
        <v>2737</v>
      </c>
      <c r="E1667" s="192" t="s">
        <v>2717</v>
      </c>
      <c r="F1667" s="192" t="str">
        <f>VLOOKUP(Table10[[#This Row],[Nom du paiement]],[3]dddd!$B:$D,3,0)</f>
        <v>Oui</v>
      </c>
      <c r="G1667" s="327" t="s">
        <v>2764</v>
      </c>
      <c r="I1667" s="192" t="s">
        <v>724</v>
      </c>
      <c r="J1667" s="235">
        <v>10000</v>
      </c>
      <c r="K1667" s="192" t="s">
        <v>354</v>
      </c>
    </row>
    <row r="1668" spans="2:11" x14ac:dyDescent="0.25">
      <c r="C1668" s="192" t="s">
        <v>2489</v>
      </c>
      <c r="D1668" s="192" t="s">
        <v>2737</v>
      </c>
      <c r="E1668" s="192" t="s">
        <v>2717</v>
      </c>
      <c r="F1668" s="192" t="str">
        <f>VLOOKUP(Table10[[#This Row],[Nom du paiement]],[3]dddd!$B:$D,3,0)</f>
        <v>Oui</v>
      </c>
      <c r="G1668" s="327" t="s">
        <v>2764</v>
      </c>
      <c r="I1668" s="192" t="s">
        <v>724</v>
      </c>
      <c r="J1668" s="235">
        <v>10000</v>
      </c>
      <c r="K1668" s="192" t="s">
        <v>354</v>
      </c>
    </row>
    <row r="1669" spans="2:11" x14ac:dyDescent="0.25">
      <c r="C1669" s="192" t="s">
        <v>2495</v>
      </c>
      <c r="D1669" s="192" t="s">
        <v>2737</v>
      </c>
      <c r="E1669" s="192" t="s">
        <v>2717</v>
      </c>
      <c r="F1669" s="192" t="str">
        <f>VLOOKUP(Table10[[#This Row],[Nom du paiement]],[3]dddd!$B:$D,3,0)</f>
        <v>Oui</v>
      </c>
      <c r="G1669" s="327" t="s">
        <v>2764</v>
      </c>
      <c r="I1669" s="192" t="s">
        <v>724</v>
      </c>
      <c r="J1669" s="235">
        <v>10000</v>
      </c>
      <c r="K1669" s="192" t="s">
        <v>354</v>
      </c>
    </row>
    <row r="1670" spans="2:11" x14ac:dyDescent="0.25">
      <c r="C1670" s="192" t="s">
        <v>2498</v>
      </c>
      <c r="D1670" s="192" t="s">
        <v>2737</v>
      </c>
      <c r="E1670" s="192" t="s">
        <v>2717</v>
      </c>
      <c r="F1670" s="192" t="str">
        <f>VLOOKUP(Table10[[#This Row],[Nom du paiement]],[3]dddd!$B:$D,3,0)</f>
        <v>Oui</v>
      </c>
      <c r="G1670" s="327" t="s">
        <v>2764</v>
      </c>
      <c r="I1670" s="192" t="s">
        <v>724</v>
      </c>
      <c r="J1670" s="235">
        <v>10000</v>
      </c>
      <c r="K1670" s="192" t="s">
        <v>354</v>
      </c>
    </row>
    <row r="1671" spans="2:11" x14ac:dyDescent="0.25">
      <c r="C1671" s="192" t="s">
        <v>2501</v>
      </c>
      <c r="D1671" s="192" t="s">
        <v>2737</v>
      </c>
      <c r="E1671" s="192" t="s">
        <v>2717</v>
      </c>
      <c r="F1671" s="192" t="str">
        <f>VLOOKUP(Table10[[#This Row],[Nom du paiement]],[3]dddd!$B:$D,3,0)</f>
        <v>Oui</v>
      </c>
      <c r="G1671" s="327" t="s">
        <v>2764</v>
      </c>
      <c r="I1671" s="192" t="s">
        <v>724</v>
      </c>
      <c r="J1671" s="235">
        <v>10000</v>
      </c>
      <c r="K1671" s="192" t="s">
        <v>354</v>
      </c>
    </row>
    <row r="1672" spans="2:11" x14ac:dyDescent="0.25">
      <c r="C1672" s="192" t="s">
        <v>2508</v>
      </c>
      <c r="D1672" s="192" t="s">
        <v>2737</v>
      </c>
      <c r="E1672" s="192" t="s">
        <v>2717</v>
      </c>
      <c r="F1672" s="192" t="str">
        <f>VLOOKUP(Table10[[#This Row],[Nom du paiement]],[3]dddd!$B:$D,3,0)</f>
        <v>Oui</v>
      </c>
      <c r="G1672" s="327" t="s">
        <v>2764</v>
      </c>
      <c r="I1672" s="192" t="s">
        <v>724</v>
      </c>
      <c r="J1672" s="235">
        <v>10000</v>
      </c>
      <c r="K1672" s="192" t="s">
        <v>354</v>
      </c>
    </row>
    <row r="1673" spans="2:11" x14ac:dyDescent="0.25">
      <c r="C1673" s="192" t="s">
        <v>2510</v>
      </c>
      <c r="D1673" s="192" t="s">
        <v>2737</v>
      </c>
      <c r="E1673" s="192" t="s">
        <v>2717</v>
      </c>
      <c r="F1673" s="192" t="str">
        <f>VLOOKUP(Table10[[#This Row],[Nom du paiement]],[3]dddd!$B:$D,3,0)</f>
        <v>Oui</v>
      </c>
      <c r="G1673" s="327" t="s">
        <v>2764</v>
      </c>
      <c r="I1673" s="192" t="s">
        <v>724</v>
      </c>
      <c r="J1673" s="235">
        <v>10000</v>
      </c>
      <c r="K1673" s="192" t="s">
        <v>354</v>
      </c>
    </row>
    <row r="1674" spans="2:11" x14ac:dyDescent="0.25">
      <c r="C1674" s="192" t="s">
        <v>2518</v>
      </c>
      <c r="D1674" s="192" t="s">
        <v>2737</v>
      </c>
      <c r="E1674" s="192" t="s">
        <v>2717</v>
      </c>
      <c r="F1674" s="192" t="str">
        <f>VLOOKUP(Table10[[#This Row],[Nom du paiement]],[3]dddd!$B:$D,3,0)</f>
        <v>Oui</v>
      </c>
      <c r="G1674" s="327" t="s">
        <v>2764</v>
      </c>
      <c r="I1674" s="192" t="s">
        <v>724</v>
      </c>
      <c r="J1674" s="235">
        <v>10000</v>
      </c>
      <c r="K1674" s="192" t="s">
        <v>354</v>
      </c>
    </row>
    <row r="1675" spans="2:11" x14ac:dyDescent="0.25">
      <c r="C1675" s="192" t="s">
        <v>2527</v>
      </c>
      <c r="D1675" s="192" t="s">
        <v>2737</v>
      </c>
      <c r="E1675" s="192" t="s">
        <v>2717</v>
      </c>
      <c r="F1675" s="192" t="str">
        <f>VLOOKUP(Table10[[#This Row],[Nom du paiement]],[3]dddd!$B:$D,3,0)</f>
        <v>Oui</v>
      </c>
      <c r="G1675" s="327" t="s">
        <v>2764</v>
      </c>
      <c r="I1675" s="192" t="s">
        <v>724</v>
      </c>
      <c r="J1675" s="235">
        <v>10000</v>
      </c>
      <c r="K1675" s="192" t="s">
        <v>354</v>
      </c>
    </row>
    <row r="1676" spans="2:11" x14ac:dyDescent="0.25">
      <c r="C1676" s="192" t="s">
        <v>2530</v>
      </c>
      <c r="D1676" s="192" t="s">
        <v>2737</v>
      </c>
      <c r="E1676" s="192" t="s">
        <v>2717</v>
      </c>
      <c r="F1676" s="192" t="str">
        <f>VLOOKUP(Table10[[#This Row],[Nom du paiement]],[3]dddd!$B:$D,3,0)</f>
        <v>Oui</v>
      </c>
      <c r="G1676" s="327" t="s">
        <v>2764</v>
      </c>
      <c r="I1676" s="192" t="s">
        <v>724</v>
      </c>
      <c r="J1676" s="235">
        <v>10000</v>
      </c>
      <c r="K1676" s="192" t="s">
        <v>354</v>
      </c>
    </row>
    <row r="1677" spans="2:11" x14ac:dyDescent="0.25">
      <c r="B1677" s="192">
        <f>VLOOKUP(C1677,Companies[],3,FALSE)</f>
        <v>0</v>
      </c>
      <c r="C1677" s="192" t="s">
        <v>2545</v>
      </c>
      <c r="D1677" s="192" t="s">
        <v>2737</v>
      </c>
      <c r="E1677" s="192" t="s">
        <v>2717</v>
      </c>
      <c r="F1677" s="192" t="str">
        <f>VLOOKUP(Table10[[#This Row],[Nom du paiement]],[3]dddd!$B:$D,3,0)</f>
        <v>Oui</v>
      </c>
      <c r="G1677" s="327" t="s">
        <v>2764</v>
      </c>
      <c r="I1677" s="192" t="s">
        <v>724</v>
      </c>
      <c r="J1677" s="235">
        <v>10000</v>
      </c>
      <c r="K1677" s="192" t="s">
        <v>354</v>
      </c>
    </row>
    <row r="1678" spans="2:11" x14ac:dyDescent="0.25">
      <c r="C1678" s="192" t="s">
        <v>2549</v>
      </c>
      <c r="D1678" s="192" t="s">
        <v>2737</v>
      </c>
      <c r="E1678" s="192" t="s">
        <v>2717</v>
      </c>
      <c r="F1678" s="192" t="str">
        <f>VLOOKUP(Table10[[#This Row],[Nom du paiement]],[3]dddd!$B:$D,3,0)</f>
        <v>Oui</v>
      </c>
      <c r="G1678" s="327" t="s">
        <v>2764</v>
      </c>
      <c r="I1678" s="192" t="s">
        <v>724</v>
      </c>
      <c r="J1678" s="235">
        <v>10000</v>
      </c>
      <c r="K1678" s="192" t="s">
        <v>354</v>
      </c>
    </row>
    <row r="1679" spans="2:11" x14ac:dyDescent="0.25">
      <c r="C1679" s="192" t="s">
        <v>2550</v>
      </c>
      <c r="D1679" s="192" t="s">
        <v>2737</v>
      </c>
      <c r="E1679" s="192" t="s">
        <v>2717</v>
      </c>
      <c r="F1679" s="192" t="str">
        <f>VLOOKUP(Table10[[#This Row],[Nom du paiement]],[3]dddd!$B:$D,3,0)</f>
        <v>Oui</v>
      </c>
      <c r="G1679" s="327" t="s">
        <v>2764</v>
      </c>
      <c r="I1679" s="192" t="s">
        <v>724</v>
      </c>
      <c r="J1679" s="235">
        <v>10000</v>
      </c>
      <c r="K1679" s="192" t="s">
        <v>354</v>
      </c>
    </row>
    <row r="1680" spans="2:11" x14ac:dyDescent="0.25">
      <c r="C1680" s="192" t="s">
        <v>2551</v>
      </c>
      <c r="D1680" s="192" t="s">
        <v>2737</v>
      </c>
      <c r="E1680" s="192" t="s">
        <v>2717</v>
      </c>
      <c r="F1680" s="192" t="str">
        <f>VLOOKUP(Table10[[#This Row],[Nom du paiement]],[3]dddd!$B:$D,3,0)</f>
        <v>Oui</v>
      </c>
      <c r="G1680" s="327" t="s">
        <v>2764</v>
      </c>
      <c r="I1680" s="192" t="s">
        <v>724</v>
      </c>
      <c r="J1680" s="235">
        <v>10000</v>
      </c>
      <c r="K1680" s="192" t="s">
        <v>354</v>
      </c>
    </row>
    <row r="1681" spans="3:11" x14ac:dyDescent="0.25">
      <c r="C1681" s="192" t="s">
        <v>2560</v>
      </c>
      <c r="D1681" s="192" t="s">
        <v>2737</v>
      </c>
      <c r="E1681" s="192" t="s">
        <v>2717</v>
      </c>
      <c r="F1681" s="192" t="str">
        <f>VLOOKUP(Table10[[#This Row],[Nom du paiement]],[3]dddd!$B:$D,3,0)</f>
        <v>Oui</v>
      </c>
      <c r="G1681" s="327" t="s">
        <v>2764</v>
      </c>
      <c r="I1681" s="192" t="s">
        <v>724</v>
      </c>
      <c r="J1681" s="235">
        <v>10000</v>
      </c>
      <c r="K1681" s="192" t="s">
        <v>354</v>
      </c>
    </row>
    <row r="1682" spans="3:11" x14ac:dyDescent="0.25">
      <c r="C1682" s="192" t="s">
        <v>2563</v>
      </c>
      <c r="D1682" s="192" t="s">
        <v>2737</v>
      </c>
      <c r="E1682" s="192" t="s">
        <v>2717</v>
      </c>
      <c r="F1682" s="192" t="str">
        <f>VLOOKUP(Table10[[#This Row],[Nom du paiement]],[3]dddd!$B:$D,3,0)</f>
        <v>Oui</v>
      </c>
      <c r="G1682" s="327" t="s">
        <v>2764</v>
      </c>
      <c r="I1682" s="192" t="s">
        <v>724</v>
      </c>
      <c r="J1682" s="235">
        <v>10000</v>
      </c>
      <c r="K1682" s="192" t="s">
        <v>354</v>
      </c>
    </row>
    <row r="1683" spans="3:11" x14ac:dyDescent="0.25">
      <c r="C1683" s="192" t="s">
        <v>2564</v>
      </c>
      <c r="D1683" s="192" t="s">
        <v>2737</v>
      </c>
      <c r="E1683" s="192" t="s">
        <v>2717</v>
      </c>
      <c r="F1683" s="192" t="str">
        <f>VLOOKUP(Table10[[#This Row],[Nom du paiement]],[3]dddd!$B:$D,3,0)</f>
        <v>Oui</v>
      </c>
      <c r="G1683" s="327" t="s">
        <v>2764</v>
      </c>
      <c r="I1683" s="192" t="s">
        <v>724</v>
      </c>
      <c r="J1683" s="235">
        <v>10000</v>
      </c>
      <c r="K1683" s="192" t="s">
        <v>354</v>
      </c>
    </row>
    <row r="1684" spans="3:11" x14ac:dyDescent="0.25">
      <c r="C1684" s="192" t="s">
        <v>2565</v>
      </c>
      <c r="D1684" s="192" t="s">
        <v>2737</v>
      </c>
      <c r="E1684" s="192" t="s">
        <v>2717</v>
      </c>
      <c r="F1684" s="192" t="str">
        <f>VLOOKUP(Table10[[#This Row],[Nom du paiement]],[3]dddd!$B:$D,3,0)</f>
        <v>Oui</v>
      </c>
      <c r="G1684" s="327" t="s">
        <v>2764</v>
      </c>
      <c r="I1684" s="192" t="s">
        <v>724</v>
      </c>
      <c r="J1684" s="235">
        <v>10000</v>
      </c>
      <c r="K1684" s="192" t="s">
        <v>354</v>
      </c>
    </row>
    <row r="1685" spans="3:11" x14ac:dyDescent="0.25">
      <c r="C1685" s="192" t="s">
        <v>2572</v>
      </c>
      <c r="D1685" s="192" t="s">
        <v>2737</v>
      </c>
      <c r="E1685" s="192" t="s">
        <v>2717</v>
      </c>
      <c r="F1685" s="192" t="str">
        <f>VLOOKUP(Table10[[#This Row],[Nom du paiement]],[3]dddd!$B:$D,3,0)</f>
        <v>Oui</v>
      </c>
      <c r="G1685" s="327" t="s">
        <v>2764</v>
      </c>
      <c r="I1685" s="192" t="s">
        <v>724</v>
      </c>
      <c r="J1685" s="235">
        <v>10000</v>
      </c>
      <c r="K1685" s="192" t="s">
        <v>354</v>
      </c>
    </row>
    <row r="1686" spans="3:11" x14ac:dyDescent="0.25">
      <c r="C1686" s="192" t="s">
        <v>2573</v>
      </c>
      <c r="D1686" s="192" t="s">
        <v>2737</v>
      </c>
      <c r="E1686" s="192" t="s">
        <v>2717</v>
      </c>
      <c r="F1686" s="192" t="str">
        <f>VLOOKUP(Table10[[#This Row],[Nom du paiement]],[3]dddd!$B:$D,3,0)</f>
        <v>Oui</v>
      </c>
      <c r="G1686" s="327" t="s">
        <v>2764</v>
      </c>
      <c r="I1686" s="192" t="s">
        <v>724</v>
      </c>
      <c r="J1686" s="235">
        <v>10000</v>
      </c>
      <c r="K1686" s="192" t="s">
        <v>354</v>
      </c>
    </row>
    <row r="1687" spans="3:11" x14ac:dyDescent="0.25">
      <c r="C1687" s="192" t="s">
        <v>2574</v>
      </c>
      <c r="D1687" s="192" t="s">
        <v>2737</v>
      </c>
      <c r="E1687" s="192" t="s">
        <v>2717</v>
      </c>
      <c r="F1687" s="192" t="str">
        <f>VLOOKUP(Table10[[#This Row],[Nom du paiement]],[3]dddd!$B:$D,3,0)</f>
        <v>Oui</v>
      </c>
      <c r="G1687" s="327" t="s">
        <v>2764</v>
      </c>
      <c r="I1687" s="192" t="s">
        <v>724</v>
      </c>
      <c r="J1687" s="235">
        <v>10000</v>
      </c>
      <c r="K1687" s="192" t="s">
        <v>354</v>
      </c>
    </row>
    <row r="1688" spans="3:11" x14ac:dyDescent="0.25">
      <c r="C1688" s="192" t="s">
        <v>2575</v>
      </c>
      <c r="D1688" s="192" t="s">
        <v>2737</v>
      </c>
      <c r="E1688" s="192" t="s">
        <v>2717</v>
      </c>
      <c r="F1688" s="192" t="str">
        <f>VLOOKUP(Table10[[#This Row],[Nom du paiement]],[3]dddd!$B:$D,3,0)</f>
        <v>Oui</v>
      </c>
      <c r="G1688" s="327" t="s">
        <v>2764</v>
      </c>
      <c r="I1688" s="192" t="s">
        <v>724</v>
      </c>
      <c r="J1688" s="235">
        <v>10000</v>
      </c>
      <c r="K1688" s="192" t="s">
        <v>354</v>
      </c>
    </row>
    <row r="1689" spans="3:11" x14ac:dyDescent="0.25">
      <c r="C1689" s="192" t="s">
        <v>2576</v>
      </c>
      <c r="D1689" s="192" t="s">
        <v>2737</v>
      </c>
      <c r="E1689" s="192" t="s">
        <v>2717</v>
      </c>
      <c r="F1689" s="192" t="str">
        <f>VLOOKUP(Table10[[#This Row],[Nom du paiement]],[3]dddd!$B:$D,3,0)</f>
        <v>Oui</v>
      </c>
      <c r="G1689" s="327" t="s">
        <v>2764</v>
      </c>
      <c r="I1689" s="192" t="s">
        <v>724</v>
      </c>
      <c r="J1689" s="235">
        <v>10000</v>
      </c>
      <c r="K1689" s="192" t="s">
        <v>354</v>
      </c>
    </row>
    <row r="1690" spans="3:11" x14ac:dyDescent="0.25">
      <c r="C1690" s="192" t="s">
        <v>2577</v>
      </c>
      <c r="D1690" s="192" t="s">
        <v>2737</v>
      </c>
      <c r="E1690" s="192" t="s">
        <v>2717</v>
      </c>
      <c r="F1690" s="192" t="str">
        <f>VLOOKUP(Table10[[#This Row],[Nom du paiement]],[3]dddd!$B:$D,3,0)</f>
        <v>Oui</v>
      </c>
      <c r="G1690" s="327" t="s">
        <v>2764</v>
      </c>
      <c r="I1690" s="192" t="s">
        <v>724</v>
      </c>
      <c r="J1690" s="235">
        <v>10000</v>
      </c>
      <c r="K1690" s="192" t="s">
        <v>354</v>
      </c>
    </row>
    <row r="1691" spans="3:11" x14ac:dyDescent="0.25">
      <c r="C1691" s="192" t="s">
        <v>2578</v>
      </c>
      <c r="D1691" s="192" t="s">
        <v>2737</v>
      </c>
      <c r="E1691" s="192" t="s">
        <v>2717</v>
      </c>
      <c r="F1691" s="192" t="str">
        <f>VLOOKUP(Table10[[#This Row],[Nom du paiement]],[3]dddd!$B:$D,3,0)</f>
        <v>Oui</v>
      </c>
      <c r="G1691" s="327" t="s">
        <v>2764</v>
      </c>
      <c r="I1691" s="192" t="s">
        <v>724</v>
      </c>
      <c r="J1691" s="235">
        <v>10000</v>
      </c>
      <c r="K1691" s="192" t="s">
        <v>354</v>
      </c>
    </row>
    <row r="1692" spans="3:11" x14ac:dyDescent="0.25">
      <c r="C1692" s="192" t="s">
        <v>2579</v>
      </c>
      <c r="D1692" s="192" t="s">
        <v>2737</v>
      </c>
      <c r="E1692" s="192" t="s">
        <v>2717</v>
      </c>
      <c r="F1692" s="192" t="str">
        <f>VLOOKUP(Table10[[#This Row],[Nom du paiement]],[3]dddd!$B:$D,3,0)</f>
        <v>Oui</v>
      </c>
      <c r="G1692" s="327" t="s">
        <v>2764</v>
      </c>
      <c r="I1692" s="192" t="s">
        <v>724</v>
      </c>
      <c r="J1692" s="235">
        <v>10000</v>
      </c>
      <c r="K1692" s="192" t="s">
        <v>354</v>
      </c>
    </row>
    <row r="1693" spans="3:11" x14ac:dyDescent="0.25">
      <c r="C1693" s="192" t="s">
        <v>2580</v>
      </c>
      <c r="D1693" s="192" t="s">
        <v>2737</v>
      </c>
      <c r="E1693" s="192" t="s">
        <v>2717</v>
      </c>
      <c r="F1693" s="192" t="str">
        <f>VLOOKUP(Table10[[#This Row],[Nom du paiement]],[3]dddd!$B:$D,3,0)</f>
        <v>Oui</v>
      </c>
      <c r="G1693" s="327" t="s">
        <v>2764</v>
      </c>
      <c r="I1693" s="192" t="s">
        <v>724</v>
      </c>
      <c r="J1693" s="235">
        <v>10000</v>
      </c>
      <c r="K1693" s="192" t="s">
        <v>354</v>
      </c>
    </row>
    <row r="1694" spans="3:11" x14ac:dyDescent="0.25">
      <c r="C1694" s="192" t="s">
        <v>2581</v>
      </c>
      <c r="D1694" s="192" t="s">
        <v>2737</v>
      </c>
      <c r="E1694" s="192" t="s">
        <v>2717</v>
      </c>
      <c r="F1694" s="192" t="str">
        <f>VLOOKUP(Table10[[#This Row],[Nom du paiement]],[3]dddd!$B:$D,3,0)</f>
        <v>Oui</v>
      </c>
      <c r="G1694" s="327" t="s">
        <v>2764</v>
      </c>
      <c r="I1694" s="192" t="s">
        <v>724</v>
      </c>
      <c r="J1694" s="235">
        <v>10000</v>
      </c>
      <c r="K1694" s="192" t="s">
        <v>354</v>
      </c>
    </row>
    <row r="1695" spans="3:11" x14ac:dyDescent="0.25">
      <c r="C1695" s="192" t="s">
        <v>2582</v>
      </c>
      <c r="D1695" s="192" t="s">
        <v>2737</v>
      </c>
      <c r="E1695" s="192" t="s">
        <v>2717</v>
      </c>
      <c r="F1695" s="192" t="str">
        <f>VLOOKUP(Table10[[#This Row],[Nom du paiement]],[3]dddd!$B:$D,3,0)</f>
        <v>Oui</v>
      </c>
      <c r="G1695" s="327" t="s">
        <v>2764</v>
      </c>
      <c r="I1695" s="192" t="s">
        <v>724</v>
      </c>
      <c r="J1695" s="235">
        <v>10000</v>
      </c>
      <c r="K1695" s="192" t="s">
        <v>354</v>
      </c>
    </row>
    <row r="1696" spans="3:11" x14ac:dyDescent="0.25">
      <c r="C1696" s="192" t="s">
        <v>2583</v>
      </c>
      <c r="D1696" s="192" t="s">
        <v>2737</v>
      </c>
      <c r="E1696" s="192" t="s">
        <v>2717</v>
      </c>
      <c r="F1696" s="192" t="str">
        <f>VLOOKUP(Table10[[#This Row],[Nom du paiement]],[3]dddd!$B:$D,3,0)</f>
        <v>Oui</v>
      </c>
      <c r="G1696" s="327" t="s">
        <v>2764</v>
      </c>
      <c r="I1696" s="192" t="s">
        <v>724</v>
      </c>
      <c r="J1696" s="235">
        <v>10000</v>
      </c>
      <c r="K1696" s="192" t="s">
        <v>354</v>
      </c>
    </row>
    <row r="1697" spans="3:11" x14ac:dyDescent="0.25">
      <c r="C1697" s="192" t="s">
        <v>2584</v>
      </c>
      <c r="D1697" s="192" t="s">
        <v>2737</v>
      </c>
      <c r="E1697" s="192" t="s">
        <v>2717</v>
      </c>
      <c r="F1697" s="192" t="str">
        <f>VLOOKUP(Table10[[#This Row],[Nom du paiement]],[3]dddd!$B:$D,3,0)</f>
        <v>Oui</v>
      </c>
      <c r="G1697" s="327" t="s">
        <v>2764</v>
      </c>
      <c r="I1697" s="192" t="s">
        <v>724</v>
      </c>
      <c r="J1697" s="235">
        <v>10000</v>
      </c>
      <c r="K1697" s="192" t="s">
        <v>354</v>
      </c>
    </row>
    <row r="1698" spans="3:11" x14ac:dyDescent="0.25">
      <c r="C1698" s="192" t="s">
        <v>2586</v>
      </c>
      <c r="D1698" s="192" t="s">
        <v>2737</v>
      </c>
      <c r="E1698" s="192" t="s">
        <v>2717</v>
      </c>
      <c r="F1698" s="192" t="str">
        <f>VLOOKUP(Table10[[#This Row],[Nom du paiement]],[3]dddd!$B:$D,3,0)</f>
        <v>Oui</v>
      </c>
      <c r="G1698" s="327" t="s">
        <v>2764</v>
      </c>
      <c r="I1698" s="192" t="s">
        <v>724</v>
      </c>
      <c r="J1698" s="235">
        <v>10000</v>
      </c>
      <c r="K1698" s="192" t="s">
        <v>354</v>
      </c>
    </row>
    <row r="1699" spans="3:11" x14ac:dyDescent="0.25">
      <c r="C1699" s="192" t="s">
        <v>2587</v>
      </c>
      <c r="D1699" s="192" t="s">
        <v>2737</v>
      </c>
      <c r="E1699" s="192" t="s">
        <v>2717</v>
      </c>
      <c r="F1699" s="192" t="str">
        <f>VLOOKUP(Table10[[#This Row],[Nom du paiement]],[3]dddd!$B:$D,3,0)</f>
        <v>Oui</v>
      </c>
      <c r="G1699" s="327" t="s">
        <v>2764</v>
      </c>
      <c r="I1699" s="192" t="s">
        <v>724</v>
      </c>
      <c r="J1699" s="235">
        <v>10000</v>
      </c>
      <c r="K1699" s="192" t="s">
        <v>354</v>
      </c>
    </row>
    <row r="1700" spans="3:11" x14ac:dyDescent="0.25">
      <c r="C1700" s="192" t="s">
        <v>2590</v>
      </c>
      <c r="D1700" s="192" t="s">
        <v>2737</v>
      </c>
      <c r="E1700" s="192" t="s">
        <v>2717</v>
      </c>
      <c r="F1700" s="192" t="str">
        <f>VLOOKUP(Table10[[#This Row],[Nom du paiement]],[3]dddd!$B:$D,3,0)</f>
        <v>Oui</v>
      </c>
      <c r="G1700" s="327" t="s">
        <v>2764</v>
      </c>
      <c r="I1700" s="192" t="s">
        <v>724</v>
      </c>
      <c r="J1700" s="235">
        <v>10000</v>
      </c>
      <c r="K1700" s="192" t="s">
        <v>354</v>
      </c>
    </row>
    <row r="1701" spans="3:11" x14ac:dyDescent="0.25">
      <c r="C1701" s="192" t="s">
        <v>2592</v>
      </c>
      <c r="D1701" s="192" t="s">
        <v>2737</v>
      </c>
      <c r="E1701" s="192" t="s">
        <v>2717</v>
      </c>
      <c r="F1701" s="192" t="str">
        <f>VLOOKUP(Table10[[#This Row],[Nom du paiement]],[3]dddd!$B:$D,3,0)</f>
        <v>Oui</v>
      </c>
      <c r="G1701" s="327" t="s">
        <v>2764</v>
      </c>
      <c r="I1701" s="192" t="s">
        <v>724</v>
      </c>
      <c r="J1701" s="235">
        <v>10000</v>
      </c>
      <c r="K1701" s="192" t="s">
        <v>354</v>
      </c>
    </row>
    <row r="1702" spans="3:11" x14ac:dyDescent="0.25">
      <c r="C1702" s="192" t="s">
        <v>2593</v>
      </c>
      <c r="D1702" s="192" t="s">
        <v>2737</v>
      </c>
      <c r="E1702" s="192" t="s">
        <v>2717</v>
      </c>
      <c r="F1702" s="192" t="str">
        <f>VLOOKUP(Table10[[#This Row],[Nom du paiement]],[3]dddd!$B:$D,3,0)</f>
        <v>Oui</v>
      </c>
      <c r="G1702" s="327" t="s">
        <v>2764</v>
      </c>
      <c r="I1702" s="192" t="s">
        <v>724</v>
      </c>
      <c r="J1702" s="235">
        <v>10000</v>
      </c>
      <c r="K1702" s="192" t="s">
        <v>354</v>
      </c>
    </row>
    <row r="1703" spans="3:11" x14ac:dyDescent="0.25">
      <c r="C1703" s="192" t="s">
        <v>2594</v>
      </c>
      <c r="D1703" s="192" t="s">
        <v>2737</v>
      </c>
      <c r="E1703" s="192" t="s">
        <v>2717</v>
      </c>
      <c r="F1703" s="192" t="str">
        <f>VLOOKUP(Table10[[#This Row],[Nom du paiement]],[3]dddd!$B:$D,3,0)</f>
        <v>Oui</v>
      </c>
      <c r="G1703" s="327" t="s">
        <v>2764</v>
      </c>
      <c r="I1703" s="192" t="s">
        <v>724</v>
      </c>
      <c r="J1703" s="235">
        <v>10000</v>
      </c>
      <c r="K1703" s="192" t="s">
        <v>354</v>
      </c>
    </row>
    <row r="1704" spans="3:11" x14ac:dyDescent="0.25">
      <c r="C1704" s="192" t="s">
        <v>2596</v>
      </c>
      <c r="D1704" s="192" t="s">
        <v>2737</v>
      </c>
      <c r="E1704" s="192" t="s">
        <v>2717</v>
      </c>
      <c r="F1704" s="192" t="str">
        <f>VLOOKUP(Table10[[#This Row],[Nom du paiement]],[3]dddd!$B:$D,3,0)</f>
        <v>Oui</v>
      </c>
      <c r="G1704" s="327" t="s">
        <v>2764</v>
      </c>
      <c r="I1704" s="192" t="s">
        <v>724</v>
      </c>
      <c r="J1704" s="235">
        <v>10000</v>
      </c>
      <c r="K1704" s="192" t="s">
        <v>354</v>
      </c>
    </row>
    <row r="1705" spans="3:11" x14ac:dyDescent="0.25">
      <c r="C1705" s="192" t="s">
        <v>2598</v>
      </c>
      <c r="D1705" s="192" t="s">
        <v>2737</v>
      </c>
      <c r="E1705" s="192" t="s">
        <v>2717</v>
      </c>
      <c r="F1705" s="192" t="str">
        <f>VLOOKUP(Table10[[#This Row],[Nom du paiement]],[3]dddd!$B:$D,3,0)</f>
        <v>Oui</v>
      </c>
      <c r="G1705" s="327" t="s">
        <v>2764</v>
      </c>
      <c r="I1705" s="192" t="s">
        <v>724</v>
      </c>
      <c r="J1705" s="235">
        <v>10000</v>
      </c>
      <c r="K1705" s="192" t="s">
        <v>354</v>
      </c>
    </row>
    <row r="1706" spans="3:11" x14ac:dyDescent="0.25">
      <c r="C1706" s="192" t="s">
        <v>2599</v>
      </c>
      <c r="D1706" s="192" t="s">
        <v>2737</v>
      </c>
      <c r="E1706" s="192" t="s">
        <v>2717</v>
      </c>
      <c r="F1706" s="192" t="str">
        <f>VLOOKUP(Table10[[#This Row],[Nom du paiement]],[3]dddd!$B:$D,3,0)</f>
        <v>Oui</v>
      </c>
      <c r="G1706" s="327" t="s">
        <v>2764</v>
      </c>
      <c r="I1706" s="192" t="s">
        <v>724</v>
      </c>
      <c r="J1706" s="235">
        <v>10000</v>
      </c>
      <c r="K1706" s="192" t="s">
        <v>354</v>
      </c>
    </row>
    <row r="1707" spans="3:11" x14ac:dyDescent="0.25">
      <c r="C1707" s="192" t="s">
        <v>2600</v>
      </c>
      <c r="D1707" s="192" t="s">
        <v>2737</v>
      </c>
      <c r="E1707" s="192" t="s">
        <v>2717</v>
      </c>
      <c r="F1707" s="192" t="str">
        <f>VLOOKUP(Table10[[#This Row],[Nom du paiement]],[3]dddd!$B:$D,3,0)</f>
        <v>Oui</v>
      </c>
      <c r="G1707" s="327" t="s">
        <v>2764</v>
      </c>
      <c r="I1707" s="192" t="s">
        <v>724</v>
      </c>
      <c r="J1707" s="235">
        <v>10000</v>
      </c>
      <c r="K1707" s="192" t="s">
        <v>354</v>
      </c>
    </row>
    <row r="1708" spans="3:11" x14ac:dyDescent="0.25">
      <c r="C1708" s="192" t="s">
        <v>2601</v>
      </c>
      <c r="D1708" s="192" t="s">
        <v>2737</v>
      </c>
      <c r="E1708" s="192" t="s">
        <v>2717</v>
      </c>
      <c r="F1708" s="192" t="str">
        <f>VLOOKUP(Table10[[#This Row],[Nom du paiement]],[3]dddd!$B:$D,3,0)</f>
        <v>Oui</v>
      </c>
      <c r="G1708" s="327" t="s">
        <v>2764</v>
      </c>
      <c r="I1708" s="192" t="s">
        <v>724</v>
      </c>
      <c r="J1708" s="235">
        <v>10000</v>
      </c>
      <c r="K1708" s="192" t="s">
        <v>354</v>
      </c>
    </row>
    <row r="1709" spans="3:11" x14ac:dyDescent="0.25">
      <c r="C1709" s="192" t="s">
        <v>2602</v>
      </c>
      <c r="D1709" s="192" t="s">
        <v>2737</v>
      </c>
      <c r="E1709" s="192" t="s">
        <v>2717</v>
      </c>
      <c r="F1709" s="192" t="str">
        <f>VLOOKUP(Table10[[#This Row],[Nom du paiement]],[3]dddd!$B:$D,3,0)</f>
        <v>Oui</v>
      </c>
      <c r="G1709" s="327" t="s">
        <v>2764</v>
      </c>
      <c r="I1709" s="192" t="s">
        <v>724</v>
      </c>
      <c r="J1709" s="235">
        <v>10000</v>
      </c>
      <c r="K1709" s="192" t="s">
        <v>354</v>
      </c>
    </row>
    <row r="1710" spans="3:11" x14ac:dyDescent="0.25">
      <c r="C1710" s="192" t="s">
        <v>2603</v>
      </c>
      <c r="D1710" s="192" t="s">
        <v>2737</v>
      </c>
      <c r="E1710" s="192" t="s">
        <v>2717</v>
      </c>
      <c r="F1710" s="192" t="str">
        <f>VLOOKUP(Table10[[#This Row],[Nom du paiement]],[3]dddd!$B:$D,3,0)</f>
        <v>Oui</v>
      </c>
      <c r="G1710" s="327" t="s">
        <v>2764</v>
      </c>
      <c r="I1710" s="192" t="s">
        <v>724</v>
      </c>
      <c r="J1710" s="235">
        <v>10000</v>
      </c>
      <c r="K1710" s="192" t="s">
        <v>354</v>
      </c>
    </row>
    <row r="1711" spans="3:11" x14ac:dyDescent="0.25">
      <c r="C1711" s="192" t="s">
        <v>2604</v>
      </c>
      <c r="D1711" s="192" t="s">
        <v>2737</v>
      </c>
      <c r="E1711" s="192" t="s">
        <v>2717</v>
      </c>
      <c r="F1711" s="192" t="str">
        <f>VLOOKUP(Table10[[#This Row],[Nom du paiement]],[3]dddd!$B:$D,3,0)</f>
        <v>Oui</v>
      </c>
      <c r="G1711" s="327" t="s">
        <v>2764</v>
      </c>
      <c r="I1711" s="192" t="s">
        <v>724</v>
      </c>
      <c r="J1711" s="235">
        <v>10000</v>
      </c>
      <c r="K1711" s="192" t="s">
        <v>354</v>
      </c>
    </row>
    <row r="1712" spans="3:11" x14ac:dyDescent="0.25">
      <c r="C1712" s="192" t="s">
        <v>2605</v>
      </c>
      <c r="D1712" s="192" t="s">
        <v>2737</v>
      </c>
      <c r="E1712" s="192" t="s">
        <v>2717</v>
      </c>
      <c r="F1712" s="192" t="str">
        <f>VLOOKUP(Table10[[#This Row],[Nom du paiement]],[3]dddd!$B:$D,3,0)</f>
        <v>Oui</v>
      </c>
      <c r="G1712" s="327" t="s">
        <v>2764</v>
      </c>
      <c r="I1712" s="192" t="s">
        <v>724</v>
      </c>
      <c r="J1712" s="235">
        <v>10000</v>
      </c>
      <c r="K1712" s="192" t="s">
        <v>354</v>
      </c>
    </row>
    <row r="1713" spans="2:11" x14ac:dyDescent="0.25">
      <c r="C1713" s="192" t="s">
        <v>2606</v>
      </c>
      <c r="D1713" s="192" t="s">
        <v>2737</v>
      </c>
      <c r="E1713" s="192" t="s">
        <v>2717</v>
      </c>
      <c r="F1713" s="192" t="str">
        <f>VLOOKUP(Table10[[#This Row],[Nom du paiement]],[3]dddd!$B:$D,3,0)</f>
        <v>Oui</v>
      </c>
      <c r="G1713" s="327" t="s">
        <v>2764</v>
      </c>
      <c r="I1713" s="192" t="s">
        <v>724</v>
      </c>
      <c r="J1713" s="235">
        <v>10000</v>
      </c>
      <c r="K1713" s="192" t="s">
        <v>354</v>
      </c>
    </row>
    <row r="1714" spans="2:11" ht="15" x14ac:dyDescent="0.25">
      <c r="C1714" s="192" t="s">
        <v>2348</v>
      </c>
      <c r="D1714" s="192" t="s">
        <v>2736</v>
      </c>
      <c r="E1714" s="192" t="s">
        <v>2757</v>
      </c>
      <c r="F1714" s="326" t="s">
        <v>70</v>
      </c>
      <c r="G1714" s="327" t="s">
        <v>2763</v>
      </c>
      <c r="H1714" s="337" t="s">
        <v>2780</v>
      </c>
      <c r="I1714" s="192" t="s">
        <v>724</v>
      </c>
      <c r="J1714" s="235">
        <v>10000</v>
      </c>
      <c r="K1714" s="192" t="s">
        <v>354</v>
      </c>
    </row>
    <row r="1715" spans="2:11" x14ac:dyDescent="0.25">
      <c r="C1715" s="192" t="s">
        <v>2638</v>
      </c>
      <c r="D1715" s="192" t="s">
        <v>2736</v>
      </c>
      <c r="E1715" s="192" t="s">
        <v>2757</v>
      </c>
      <c r="F1715" s="326" t="s">
        <v>70</v>
      </c>
      <c r="G1715" s="327" t="s">
        <v>2764</v>
      </c>
      <c r="I1715" s="192" t="s">
        <v>724</v>
      </c>
      <c r="J1715" s="235">
        <v>10000</v>
      </c>
      <c r="K1715" s="192" t="s">
        <v>354</v>
      </c>
    </row>
    <row r="1716" spans="2:11" x14ac:dyDescent="0.25">
      <c r="C1716" s="192" t="s">
        <v>2480</v>
      </c>
      <c r="D1716" s="192" t="s">
        <v>2737</v>
      </c>
      <c r="E1716" s="192" t="s">
        <v>2704</v>
      </c>
      <c r="F1716" s="192" t="str">
        <f>VLOOKUP(Table10[[#This Row],[Nom du paiement]],[3]dddd!$B:$D,3,0)</f>
        <v>Oui</v>
      </c>
      <c r="G1716" s="327" t="s">
        <v>2764</v>
      </c>
      <c r="I1716" s="192" t="s">
        <v>724</v>
      </c>
      <c r="J1716" s="235">
        <v>9600</v>
      </c>
      <c r="K1716" s="192" t="s">
        <v>354</v>
      </c>
    </row>
    <row r="1717" spans="2:11" x14ac:dyDescent="0.25">
      <c r="B1717" s="192">
        <f>VLOOKUP(C1717,Companies[],3,FALSE)</f>
        <v>0</v>
      </c>
      <c r="C1717" s="192" t="s">
        <v>2511</v>
      </c>
      <c r="D1717" s="192" t="s">
        <v>2737</v>
      </c>
      <c r="E1717" s="192" t="s">
        <v>2704</v>
      </c>
      <c r="F1717" s="192" t="str">
        <f>VLOOKUP(Table10[[#This Row],[Nom du paiement]],[3]dddd!$B:$D,3,0)</f>
        <v>Oui</v>
      </c>
      <c r="G1717" s="327" t="s">
        <v>2764</v>
      </c>
      <c r="I1717" s="192" t="s">
        <v>724</v>
      </c>
      <c r="J1717" s="235">
        <v>8776</v>
      </c>
      <c r="K1717" s="192" t="s">
        <v>354</v>
      </c>
    </row>
    <row r="1718" spans="2:11" x14ac:dyDescent="0.25">
      <c r="C1718" s="192" t="s">
        <v>2615</v>
      </c>
      <c r="D1718" s="192" t="s">
        <v>2736</v>
      </c>
      <c r="E1718" s="192" t="s">
        <v>2761</v>
      </c>
      <c r="F1718" s="192" t="str">
        <f>VLOOKUP(Table10[[#This Row],[Nom du paiement]],[3]dddd!$B:$D,3,0)</f>
        <v>Non</v>
      </c>
      <c r="G1718" s="327" t="s">
        <v>2764</v>
      </c>
      <c r="I1718" s="192" t="s">
        <v>724</v>
      </c>
      <c r="J1718" s="235">
        <v>8000</v>
      </c>
      <c r="K1718" s="192" t="s">
        <v>354</v>
      </c>
    </row>
    <row r="1719" spans="2:11" x14ac:dyDescent="0.25">
      <c r="C1719" s="192" t="s">
        <v>2635</v>
      </c>
      <c r="D1719" s="192" t="s">
        <v>2736</v>
      </c>
      <c r="E1719" s="192" t="s">
        <v>2761</v>
      </c>
      <c r="F1719" s="192" t="str">
        <f>VLOOKUP(Table10[[#This Row],[Nom du paiement]],[3]dddd!$B:$D,3,0)</f>
        <v>Non</v>
      </c>
      <c r="G1719" s="327" t="s">
        <v>2764</v>
      </c>
      <c r="I1719" s="192" t="s">
        <v>724</v>
      </c>
      <c r="J1719" s="235">
        <v>8000</v>
      </c>
      <c r="K1719" s="192" t="s">
        <v>354</v>
      </c>
    </row>
    <row r="1720" spans="2:11" x14ac:dyDescent="0.25">
      <c r="C1720" s="192" t="s">
        <v>2642</v>
      </c>
      <c r="D1720" s="192" t="s">
        <v>2736</v>
      </c>
      <c r="E1720" s="192" t="s">
        <v>2761</v>
      </c>
      <c r="F1720" s="192" t="str">
        <f>VLOOKUP(Table10[[#This Row],[Nom du paiement]],[3]dddd!$B:$D,3,0)</f>
        <v>Non</v>
      </c>
      <c r="G1720" s="327" t="s">
        <v>2764</v>
      </c>
      <c r="I1720" s="192" t="s">
        <v>724</v>
      </c>
      <c r="J1720" s="235">
        <v>8000</v>
      </c>
      <c r="K1720" s="192" t="s">
        <v>354</v>
      </c>
    </row>
    <row r="1721" spans="2:11" x14ac:dyDescent="0.25">
      <c r="C1721" s="192" t="s">
        <v>2365</v>
      </c>
      <c r="D1721" s="192" t="s">
        <v>2736</v>
      </c>
      <c r="E1721" s="192" t="s">
        <v>2693</v>
      </c>
      <c r="F1721" s="192" t="str">
        <f>VLOOKUP(Table10[[#This Row],[Nom du paiement]],[3]dddd!$B:$D,3,0)</f>
        <v>Non</v>
      </c>
      <c r="G1721" s="327" t="s">
        <v>2764</v>
      </c>
      <c r="I1721" s="192" t="s">
        <v>724</v>
      </c>
      <c r="J1721" s="235">
        <v>7850</v>
      </c>
      <c r="K1721" s="192" t="s">
        <v>354</v>
      </c>
    </row>
    <row r="1722" spans="2:11" ht="15.75" x14ac:dyDescent="0.3">
      <c r="C1722" s="192" t="s">
        <v>2342</v>
      </c>
      <c r="D1722" s="192" t="s">
        <v>2736</v>
      </c>
      <c r="E1722" s="192" t="s">
        <v>2729</v>
      </c>
      <c r="F1722" s="192" t="str">
        <f>VLOOKUP(Table10[[#This Row],[Nom du paiement]],[3]dddd!$B:$D,3,0)</f>
        <v>Non</v>
      </c>
      <c r="G1722" s="327" t="s">
        <v>2763</v>
      </c>
      <c r="H1722" s="336" t="s">
        <v>2775</v>
      </c>
      <c r="I1722" s="192" t="s">
        <v>724</v>
      </c>
      <c r="J1722" s="235">
        <v>7500</v>
      </c>
      <c r="K1722" s="192" t="s">
        <v>354</v>
      </c>
    </row>
    <row r="1723" spans="2:11" ht="15.75" x14ac:dyDescent="0.3">
      <c r="C1723" s="192" t="s">
        <v>2346</v>
      </c>
      <c r="D1723" s="192" t="s">
        <v>2736</v>
      </c>
      <c r="E1723" s="192" t="s">
        <v>2729</v>
      </c>
      <c r="F1723" s="192" t="str">
        <f>VLOOKUP(Table10[[#This Row],[Nom du paiement]],[3]dddd!$B:$D,3,0)</f>
        <v>Non</v>
      </c>
      <c r="G1723" s="327" t="s">
        <v>2763</v>
      </c>
      <c r="H1723" s="336" t="s">
        <v>2766</v>
      </c>
      <c r="I1723" s="192" t="s">
        <v>724</v>
      </c>
      <c r="J1723" s="235">
        <v>7500</v>
      </c>
      <c r="K1723" s="192" t="s">
        <v>354</v>
      </c>
    </row>
    <row r="1724" spans="2:11" x14ac:dyDescent="0.25">
      <c r="C1724" s="192" t="s">
        <v>2609</v>
      </c>
      <c r="D1724" s="192" t="s">
        <v>2736</v>
      </c>
      <c r="E1724" s="192" t="s">
        <v>2729</v>
      </c>
      <c r="F1724" s="192" t="str">
        <f>VLOOKUP(Table10[[#This Row],[Nom du paiement]],[3]dddd!$B:$D,3,0)</f>
        <v>Non</v>
      </c>
      <c r="G1724" s="327" t="s">
        <v>2764</v>
      </c>
      <c r="I1724" s="192" t="s">
        <v>724</v>
      </c>
      <c r="J1724" s="235">
        <v>7500</v>
      </c>
      <c r="K1724" s="192" t="s">
        <v>354</v>
      </c>
    </row>
    <row r="1725" spans="2:11" x14ac:dyDescent="0.25">
      <c r="C1725" s="192" t="s">
        <v>2617</v>
      </c>
      <c r="D1725" s="192" t="s">
        <v>2736</v>
      </c>
      <c r="E1725" s="192" t="s">
        <v>2729</v>
      </c>
      <c r="F1725" s="192" t="str">
        <f>VLOOKUP(Table10[[#This Row],[Nom du paiement]],[3]dddd!$B:$D,3,0)</f>
        <v>Non</v>
      </c>
      <c r="G1725" s="327" t="s">
        <v>2764</v>
      </c>
      <c r="I1725" s="192" t="s">
        <v>724</v>
      </c>
      <c r="J1725" s="235">
        <v>7500</v>
      </c>
      <c r="K1725" s="192" t="s">
        <v>354</v>
      </c>
    </row>
    <row r="1726" spans="2:11" x14ac:dyDescent="0.25">
      <c r="C1726" s="192" t="s">
        <v>2353</v>
      </c>
      <c r="D1726" s="192" t="s">
        <v>2736</v>
      </c>
      <c r="E1726" s="192" t="s">
        <v>2757</v>
      </c>
      <c r="F1726" s="326" t="s">
        <v>70</v>
      </c>
      <c r="G1726" s="327" t="s">
        <v>2764</v>
      </c>
      <c r="I1726" s="192" t="s">
        <v>724</v>
      </c>
      <c r="J1726" s="235">
        <v>7500</v>
      </c>
      <c r="K1726" s="192" t="s">
        <v>354</v>
      </c>
    </row>
    <row r="1727" spans="2:11" x14ac:dyDescent="0.25">
      <c r="C1727" s="192" t="s">
        <v>2527</v>
      </c>
      <c r="D1727" s="192" t="s">
        <v>2736</v>
      </c>
      <c r="E1727" s="192" t="s">
        <v>2729</v>
      </c>
      <c r="F1727" s="192" t="str">
        <f>VLOOKUP(Table10[[#This Row],[Nom du paiement]],[3]dddd!$B:$D,3,0)</f>
        <v>Non</v>
      </c>
      <c r="G1727" s="327" t="s">
        <v>2764</v>
      </c>
      <c r="I1727" s="192" t="s">
        <v>724</v>
      </c>
      <c r="J1727" s="235">
        <v>7425</v>
      </c>
      <c r="K1727" s="192" t="s">
        <v>354</v>
      </c>
    </row>
    <row r="1728" spans="2:11" x14ac:dyDescent="0.25">
      <c r="C1728" s="192" t="s">
        <v>2457</v>
      </c>
      <c r="D1728" s="192" t="s">
        <v>2737</v>
      </c>
      <c r="E1728" s="192" t="s">
        <v>2704</v>
      </c>
      <c r="F1728" s="192" t="str">
        <f>VLOOKUP(Table10[[#This Row],[Nom du paiement]],[3]dddd!$B:$D,3,0)</f>
        <v>Oui</v>
      </c>
      <c r="G1728" s="327" t="s">
        <v>2764</v>
      </c>
      <c r="I1728" s="192" t="s">
        <v>724</v>
      </c>
      <c r="J1728" s="235">
        <v>7004</v>
      </c>
      <c r="K1728" s="192" t="s">
        <v>354</v>
      </c>
    </row>
    <row r="1729" spans="3:11" x14ac:dyDescent="0.25">
      <c r="C1729" s="192" t="s">
        <v>2440</v>
      </c>
      <c r="D1729" s="192" t="s">
        <v>2736</v>
      </c>
      <c r="E1729" s="192" t="s">
        <v>2730</v>
      </c>
      <c r="F1729" s="192" t="str">
        <f>VLOOKUP(Table10[[#This Row],[Nom du paiement]],[3]dddd!$B:$D,3,0)</f>
        <v>Non</v>
      </c>
      <c r="G1729" s="327" t="s">
        <v>2764</v>
      </c>
      <c r="I1729" s="192" t="s">
        <v>724</v>
      </c>
      <c r="J1729" s="235">
        <v>6750</v>
      </c>
      <c r="K1729" s="192" t="s">
        <v>354</v>
      </c>
    </row>
    <row r="1730" spans="3:11" x14ac:dyDescent="0.25">
      <c r="C1730" s="192" t="s">
        <v>2620</v>
      </c>
      <c r="D1730" s="192" t="s">
        <v>2736</v>
      </c>
      <c r="E1730" s="192" t="s">
        <v>2731</v>
      </c>
      <c r="F1730" s="192" t="str">
        <f>VLOOKUP(Table10[[#This Row],[Nom du paiement]],[3]dddd!$B:$D,3,0)</f>
        <v>Non</v>
      </c>
      <c r="G1730" s="327" t="s">
        <v>2764</v>
      </c>
      <c r="I1730" s="192" t="s">
        <v>724</v>
      </c>
      <c r="J1730" s="235">
        <v>6000</v>
      </c>
      <c r="K1730" s="192" t="s">
        <v>354</v>
      </c>
    </row>
    <row r="1731" spans="3:11" x14ac:dyDescent="0.25">
      <c r="C1731" s="192" t="s">
        <v>2546</v>
      </c>
      <c r="D1731" s="192" t="s">
        <v>2736</v>
      </c>
      <c r="E1731" s="192" t="s">
        <v>2753</v>
      </c>
      <c r="F1731" s="192" t="str">
        <f>VLOOKUP(Table10[[#This Row],[Nom du paiement]],[3]dddd!$B:$D,3,0)</f>
        <v>Non</v>
      </c>
      <c r="G1731" s="327" t="s">
        <v>2764</v>
      </c>
      <c r="I1731" s="192" t="s">
        <v>724</v>
      </c>
      <c r="J1731" s="235">
        <v>6000</v>
      </c>
      <c r="K1731" s="192" t="s">
        <v>354</v>
      </c>
    </row>
    <row r="1732" spans="3:11" ht="15" x14ac:dyDescent="0.25">
      <c r="C1732" s="192" t="s">
        <v>2343</v>
      </c>
      <c r="D1732" s="192" t="s">
        <v>2736</v>
      </c>
      <c r="E1732" s="192" t="s">
        <v>2761</v>
      </c>
      <c r="F1732" s="192" t="str">
        <f>VLOOKUP(Table10[[#This Row],[Nom du paiement]],[3]dddd!$B:$D,3,0)</f>
        <v>Non</v>
      </c>
      <c r="G1732" s="327" t="s">
        <v>2763</v>
      </c>
      <c r="H1732" s="337" t="s">
        <v>2777</v>
      </c>
      <c r="I1732" s="192" t="s">
        <v>724</v>
      </c>
      <c r="J1732" s="235">
        <v>6000</v>
      </c>
      <c r="K1732" s="192" t="s">
        <v>354</v>
      </c>
    </row>
    <row r="1733" spans="3:11" x14ac:dyDescent="0.25">
      <c r="C1733" s="192" t="s">
        <v>2371</v>
      </c>
      <c r="D1733" s="192" t="s">
        <v>2736</v>
      </c>
      <c r="E1733" s="192" t="s">
        <v>2761</v>
      </c>
      <c r="F1733" s="192" t="str">
        <f>VLOOKUP(Table10[[#This Row],[Nom du paiement]],[3]dddd!$B:$D,3,0)</f>
        <v>Non</v>
      </c>
      <c r="G1733" s="327" t="s">
        <v>2764</v>
      </c>
      <c r="I1733" s="192" t="s">
        <v>724</v>
      </c>
      <c r="J1733" s="235">
        <v>6000</v>
      </c>
      <c r="K1733" s="192" t="s">
        <v>354</v>
      </c>
    </row>
    <row r="1734" spans="3:11" x14ac:dyDescent="0.25">
      <c r="C1734" s="192" t="s">
        <v>2408</v>
      </c>
      <c r="D1734" s="192" t="s">
        <v>2736</v>
      </c>
      <c r="E1734" s="192" t="s">
        <v>2761</v>
      </c>
      <c r="F1734" s="192" t="str">
        <f>VLOOKUP(Table10[[#This Row],[Nom du paiement]],[3]dddd!$B:$D,3,0)</f>
        <v>Non</v>
      </c>
      <c r="G1734" s="327" t="s">
        <v>2764</v>
      </c>
      <c r="I1734" s="192" t="s">
        <v>724</v>
      </c>
      <c r="J1734" s="235">
        <v>6000</v>
      </c>
      <c r="K1734" s="192" t="s">
        <v>354</v>
      </c>
    </row>
    <row r="1735" spans="3:11" x14ac:dyDescent="0.25">
      <c r="C1735" s="192" t="s">
        <v>2428</v>
      </c>
      <c r="D1735" s="192" t="s">
        <v>2736</v>
      </c>
      <c r="E1735" s="192" t="s">
        <v>2761</v>
      </c>
      <c r="F1735" s="192" t="str">
        <f>VLOOKUP(Table10[[#This Row],[Nom du paiement]],[3]dddd!$B:$D,3,0)</f>
        <v>Non</v>
      </c>
      <c r="G1735" s="327" t="s">
        <v>2764</v>
      </c>
      <c r="I1735" s="192" t="s">
        <v>724</v>
      </c>
      <c r="J1735" s="235">
        <v>6000</v>
      </c>
      <c r="K1735" s="192" t="s">
        <v>354</v>
      </c>
    </row>
    <row r="1736" spans="3:11" x14ac:dyDescent="0.25">
      <c r="C1736" s="192" t="s">
        <v>2547</v>
      </c>
      <c r="D1736" s="192" t="s">
        <v>2736</v>
      </c>
      <c r="E1736" s="192" t="s">
        <v>2761</v>
      </c>
      <c r="F1736" s="192" t="str">
        <f>VLOOKUP(Table10[[#This Row],[Nom du paiement]],[3]dddd!$B:$D,3,0)</f>
        <v>Non</v>
      </c>
      <c r="G1736" s="327" t="s">
        <v>2764</v>
      </c>
      <c r="I1736" s="192" t="s">
        <v>724</v>
      </c>
      <c r="J1736" s="235">
        <v>6000</v>
      </c>
      <c r="K1736" s="192" t="s">
        <v>354</v>
      </c>
    </row>
    <row r="1737" spans="3:11" x14ac:dyDescent="0.25">
      <c r="C1737" s="192" t="s">
        <v>2653</v>
      </c>
      <c r="D1737" s="192" t="s">
        <v>2736</v>
      </c>
      <c r="E1737" s="192" t="s">
        <v>2761</v>
      </c>
      <c r="F1737" s="192" t="str">
        <f>VLOOKUP(Table10[[#This Row],[Nom du paiement]],[3]dddd!$B:$D,3,0)</f>
        <v>Non</v>
      </c>
      <c r="G1737" s="327" t="s">
        <v>2764</v>
      </c>
      <c r="I1737" s="192" t="s">
        <v>724</v>
      </c>
      <c r="J1737" s="235">
        <v>6000</v>
      </c>
      <c r="K1737" s="192" t="s">
        <v>354</v>
      </c>
    </row>
    <row r="1738" spans="3:11" x14ac:dyDescent="0.25">
      <c r="C1738" s="192" t="s">
        <v>2375</v>
      </c>
      <c r="D1738" s="192" t="s">
        <v>2736</v>
      </c>
      <c r="E1738" s="192" t="s">
        <v>2757</v>
      </c>
      <c r="F1738" s="326" t="s">
        <v>70</v>
      </c>
      <c r="G1738" s="327" t="s">
        <v>2764</v>
      </c>
      <c r="I1738" s="192" t="s">
        <v>724</v>
      </c>
      <c r="J1738" s="235">
        <v>6000</v>
      </c>
      <c r="K1738" s="192" t="s">
        <v>354</v>
      </c>
    </row>
    <row r="1739" spans="3:11" x14ac:dyDescent="0.25">
      <c r="C1739" s="192" t="s">
        <v>2376</v>
      </c>
      <c r="D1739" s="192" t="s">
        <v>2736</v>
      </c>
      <c r="E1739" s="192" t="s">
        <v>2757</v>
      </c>
      <c r="F1739" s="326" t="s">
        <v>70</v>
      </c>
      <c r="G1739" s="327" t="s">
        <v>2764</v>
      </c>
      <c r="I1739" s="192" t="s">
        <v>724</v>
      </c>
      <c r="J1739" s="235">
        <v>6000</v>
      </c>
      <c r="K1739" s="192" t="s">
        <v>354</v>
      </c>
    </row>
    <row r="1740" spans="3:11" x14ac:dyDescent="0.25">
      <c r="C1740" s="192" t="s">
        <v>2408</v>
      </c>
      <c r="D1740" s="192" t="s">
        <v>2736</v>
      </c>
      <c r="E1740" s="192" t="s">
        <v>2757</v>
      </c>
      <c r="F1740" s="326" t="s">
        <v>70</v>
      </c>
      <c r="G1740" s="327" t="s">
        <v>2764</v>
      </c>
      <c r="I1740" s="192" t="s">
        <v>724</v>
      </c>
      <c r="J1740" s="235">
        <v>6000</v>
      </c>
      <c r="K1740" s="192" t="s">
        <v>354</v>
      </c>
    </row>
    <row r="1741" spans="3:11" x14ac:dyDescent="0.25">
      <c r="C1741" s="192" t="s">
        <v>2456</v>
      </c>
      <c r="D1741" s="192" t="s">
        <v>2736</v>
      </c>
      <c r="E1741" s="192" t="s">
        <v>2757</v>
      </c>
      <c r="F1741" s="326" t="s">
        <v>70</v>
      </c>
      <c r="G1741" s="327" t="s">
        <v>2764</v>
      </c>
      <c r="I1741" s="192" t="s">
        <v>724</v>
      </c>
      <c r="J1741" s="235">
        <v>6000</v>
      </c>
      <c r="K1741" s="192" t="s">
        <v>354</v>
      </c>
    </row>
    <row r="1742" spans="3:11" x14ac:dyDescent="0.25">
      <c r="C1742" s="192" t="s">
        <v>2527</v>
      </c>
      <c r="D1742" s="192" t="s">
        <v>2736</v>
      </c>
      <c r="E1742" s="192" t="s">
        <v>2757</v>
      </c>
      <c r="F1742" s="326" t="s">
        <v>70</v>
      </c>
      <c r="G1742" s="327" t="s">
        <v>2764</v>
      </c>
      <c r="I1742" s="192" t="s">
        <v>724</v>
      </c>
      <c r="J1742" s="235">
        <v>6000</v>
      </c>
      <c r="K1742" s="192" t="s">
        <v>354</v>
      </c>
    </row>
    <row r="1743" spans="3:11" x14ac:dyDescent="0.25">
      <c r="C1743" s="192" t="s">
        <v>2528</v>
      </c>
      <c r="D1743" s="192" t="s">
        <v>2736</v>
      </c>
      <c r="E1743" s="192" t="s">
        <v>2757</v>
      </c>
      <c r="F1743" s="326" t="s">
        <v>70</v>
      </c>
      <c r="G1743" s="327" t="s">
        <v>2764</v>
      </c>
      <c r="I1743" s="192" t="s">
        <v>724</v>
      </c>
      <c r="J1743" s="235">
        <v>6000</v>
      </c>
      <c r="K1743" s="192" t="s">
        <v>354</v>
      </c>
    </row>
    <row r="1744" spans="3:11" x14ac:dyDescent="0.25">
      <c r="C1744" s="192" t="s">
        <v>2549</v>
      </c>
      <c r="D1744" s="192" t="s">
        <v>2736</v>
      </c>
      <c r="E1744" s="192" t="s">
        <v>2757</v>
      </c>
      <c r="F1744" s="326" t="s">
        <v>70</v>
      </c>
      <c r="G1744" s="327" t="s">
        <v>2764</v>
      </c>
      <c r="I1744" s="192" t="s">
        <v>724</v>
      </c>
      <c r="J1744" s="235">
        <v>6000</v>
      </c>
      <c r="K1744" s="192" t="s">
        <v>354</v>
      </c>
    </row>
    <row r="1745" spans="3:11" x14ac:dyDescent="0.25">
      <c r="C1745" s="192" t="s">
        <v>2645</v>
      </c>
      <c r="D1745" s="192" t="s">
        <v>2736</v>
      </c>
      <c r="E1745" s="192" t="s">
        <v>2757</v>
      </c>
      <c r="F1745" s="326" t="s">
        <v>70</v>
      </c>
      <c r="G1745" s="327" t="s">
        <v>2764</v>
      </c>
      <c r="I1745" s="192" t="s">
        <v>724</v>
      </c>
      <c r="J1745" s="235">
        <v>6000</v>
      </c>
      <c r="K1745" s="192" t="s">
        <v>354</v>
      </c>
    </row>
    <row r="1746" spans="3:11" x14ac:dyDescent="0.25">
      <c r="C1746" s="192" t="s">
        <v>2652</v>
      </c>
      <c r="D1746" s="192" t="s">
        <v>2736</v>
      </c>
      <c r="E1746" s="192" t="s">
        <v>2757</v>
      </c>
      <c r="F1746" s="326" t="s">
        <v>70</v>
      </c>
      <c r="G1746" s="327" t="s">
        <v>2764</v>
      </c>
      <c r="I1746" s="192" t="s">
        <v>724</v>
      </c>
      <c r="J1746" s="235">
        <v>6000</v>
      </c>
      <c r="K1746" s="192" t="s">
        <v>354</v>
      </c>
    </row>
    <row r="1747" spans="3:11" x14ac:dyDescent="0.25">
      <c r="C1747" s="192" t="s">
        <v>2654</v>
      </c>
      <c r="D1747" s="192" t="s">
        <v>2736</v>
      </c>
      <c r="E1747" s="192" t="s">
        <v>2757</v>
      </c>
      <c r="F1747" s="326" t="s">
        <v>70</v>
      </c>
      <c r="G1747" s="327" t="s">
        <v>2764</v>
      </c>
      <c r="I1747" s="192" t="s">
        <v>724</v>
      </c>
      <c r="J1747" s="235">
        <v>6000</v>
      </c>
      <c r="K1747" s="192" t="s">
        <v>354</v>
      </c>
    </row>
    <row r="1748" spans="3:11" x14ac:dyDescent="0.25">
      <c r="C1748" s="192" t="s">
        <v>2621</v>
      </c>
      <c r="D1748" s="192" t="s">
        <v>2736</v>
      </c>
      <c r="E1748" s="192" t="s">
        <v>2750</v>
      </c>
      <c r="F1748" s="192" t="str">
        <f>VLOOKUP(Table10[[#This Row],[Nom du paiement]],[3]dddd!$B:$D,3,0)</f>
        <v>Non</v>
      </c>
      <c r="G1748" s="327" t="s">
        <v>2764</v>
      </c>
      <c r="I1748" s="192" t="s">
        <v>724</v>
      </c>
      <c r="J1748" s="235">
        <v>5400</v>
      </c>
      <c r="K1748" s="192" t="s">
        <v>354</v>
      </c>
    </row>
    <row r="1749" spans="3:11" x14ac:dyDescent="0.25">
      <c r="C1749" s="192" t="s">
        <v>2413</v>
      </c>
      <c r="D1749" s="192" t="s">
        <v>2737</v>
      </c>
      <c r="E1749" s="192" t="s">
        <v>2704</v>
      </c>
      <c r="F1749" s="192" t="str">
        <f>VLOOKUP(Table10[[#This Row],[Nom du paiement]],[3]dddd!$B:$D,3,0)</f>
        <v>Oui</v>
      </c>
      <c r="G1749" s="327" t="s">
        <v>2764</v>
      </c>
      <c r="I1749" s="192" t="s">
        <v>724</v>
      </c>
      <c r="J1749" s="235">
        <v>5326</v>
      </c>
      <c r="K1749" s="192" t="s">
        <v>354</v>
      </c>
    </row>
    <row r="1750" spans="3:11" x14ac:dyDescent="0.25">
      <c r="C1750" s="192" t="s">
        <v>2387</v>
      </c>
      <c r="D1750" s="192" t="s">
        <v>2736</v>
      </c>
      <c r="E1750" s="192" t="s">
        <v>2728</v>
      </c>
      <c r="F1750" s="192" t="str">
        <f>VLOOKUP(Table10[[#This Row],[Nom du paiement]],[3]dddd!$B:$D,3,0)</f>
        <v>Non</v>
      </c>
      <c r="G1750" s="327" t="s">
        <v>2764</v>
      </c>
      <c r="I1750" s="192" t="s">
        <v>724</v>
      </c>
      <c r="J1750" s="235">
        <v>5000</v>
      </c>
      <c r="K1750" s="192" t="s">
        <v>354</v>
      </c>
    </row>
    <row r="1751" spans="3:11" x14ac:dyDescent="0.25">
      <c r="C1751" s="192" t="s">
        <v>2499</v>
      </c>
      <c r="D1751" s="192" t="s">
        <v>2736</v>
      </c>
      <c r="E1751" s="192" t="s">
        <v>2728</v>
      </c>
      <c r="F1751" s="192" t="str">
        <f>VLOOKUP(Table10[[#This Row],[Nom du paiement]],[3]dddd!$B:$D,3,0)</f>
        <v>Non</v>
      </c>
      <c r="G1751" s="327" t="s">
        <v>2763</v>
      </c>
      <c r="I1751" s="192" t="s">
        <v>724</v>
      </c>
      <c r="J1751" s="235">
        <v>5000</v>
      </c>
      <c r="K1751" s="192" t="s">
        <v>354</v>
      </c>
    </row>
    <row r="1752" spans="3:11" x14ac:dyDescent="0.25">
      <c r="C1752" s="192" t="s">
        <v>2444</v>
      </c>
      <c r="D1752" s="192" t="s">
        <v>2736</v>
      </c>
      <c r="E1752" s="192" t="s">
        <v>2761</v>
      </c>
      <c r="F1752" s="192" t="str">
        <f>VLOOKUP(Table10[[#This Row],[Nom du paiement]],[3]dddd!$B:$D,3,0)</f>
        <v>Non</v>
      </c>
      <c r="G1752" s="327" t="s">
        <v>2764</v>
      </c>
      <c r="I1752" s="192" t="s">
        <v>724</v>
      </c>
      <c r="J1752" s="235">
        <v>5000</v>
      </c>
      <c r="K1752" s="192" t="s">
        <v>354</v>
      </c>
    </row>
    <row r="1753" spans="3:11" x14ac:dyDescent="0.25">
      <c r="C1753" s="192" t="s">
        <v>2506</v>
      </c>
      <c r="D1753" s="192" t="s">
        <v>2736</v>
      </c>
      <c r="E1753" s="192" t="s">
        <v>2754</v>
      </c>
      <c r="F1753" s="192" t="str">
        <f>VLOOKUP(Table10[[#This Row],[Nom du paiement]],[3]dddd!$B:$D,3,0)</f>
        <v>Non</v>
      </c>
      <c r="G1753" s="327" t="s">
        <v>2764</v>
      </c>
      <c r="I1753" s="192" t="s">
        <v>724</v>
      </c>
      <c r="J1753" s="235">
        <v>4000</v>
      </c>
      <c r="K1753" s="192" t="s">
        <v>354</v>
      </c>
    </row>
    <row r="1754" spans="3:11" x14ac:dyDescent="0.25">
      <c r="C1754" s="192" t="s">
        <v>2528</v>
      </c>
      <c r="D1754" s="192" t="s">
        <v>2736</v>
      </c>
      <c r="E1754" s="192" t="s">
        <v>2754</v>
      </c>
      <c r="F1754" s="192" t="str">
        <f>VLOOKUP(Table10[[#This Row],[Nom du paiement]],[3]dddd!$B:$D,3,0)</f>
        <v>Non</v>
      </c>
      <c r="G1754" s="327" t="s">
        <v>2764</v>
      </c>
      <c r="I1754" s="192" t="s">
        <v>724</v>
      </c>
      <c r="J1754" s="235">
        <v>4000</v>
      </c>
      <c r="K1754" s="192" t="s">
        <v>354</v>
      </c>
    </row>
    <row r="1755" spans="3:11" ht="15.75" x14ac:dyDescent="0.3">
      <c r="C1755" s="192" t="s">
        <v>2342</v>
      </c>
      <c r="D1755" s="192" t="s">
        <v>2736</v>
      </c>
      <c r="E1755" s="192" t="s">
        <v>2761</v>
      </c>
      <c r="F1755" s="192" t="str">
        <f>VLOOKUP(Table10[[#This Row],[Nom du paiement]],[3]dddd!$B:$D,3,0)</f>
        <v>Non</v>
      </c>
      <c r="G1755" s="327" t="s">
        <v>2763</v>
      </c>
      <c r="H1755" s="336" t="s">
        <v>2775</v>
      </c>
      <c r="I1755" s="192" t="s">
        <v>724</v>
      </c>
      <c r="J1755" s="235">
        <v>4000</v>
      </c>
      <c r="K1755" s="192" t="s">
        <v>354</v>
      </c>
    </row>
    <row r="1756" spans="3:11" ht="15.75" x14ac:dyDescent="0.3">
      <c r="C1756" s="192" t="s">
        <v>2346</v>
      </c>
      <c r="D1756" s="192" t="s">
        <v>2736</v>
      </c>
      <c r="E1756" s="192" t="s">
        <v>2761</v>
      </c>
      <c r="F1756" s="192" t="str">
        <f>VLOOKUP(Table10[[#This Row],[Nom du paiement]],[3]dddd!$B:$D,3,0)</f>
        <v>Non</v>
      </c>
      <c r="G1756" s="327" t="s">
        <v>2763</v>
      </c>
      <c r="H1756" s="336" t="s">
        <v>2766</v>
      </c>
      <c r="I1756" s="192" t="s">
        <v>724</v>
      </c>
      <c r="J1756" s="235">
        <v>4000</v>
      </c>
      <c r="K1756" s="192" t="s">
        <v>354</v>
      </c>
    </row>
    <row r="1757" spans="3:11" ht="15" x14ac:dyDescent="0.25">
      <c r="C1757" s="192" t="s">
        <v>2348</v>
      </c>
      <c r="D1757" s="192" t="s">
        <v>2736</v>
      </c>
      <c r="E1757" s="192" t="s">
        <v>2761</v>
      </c>
      <c r="F1757" s="192" t="str">
        <f>VLOOKUP(Table10[[#This Row],[Nom du paiement]],[3]dddd!$B:$D,3,0)</f>
        <v>Non</v>
      </c>
      <c r="G1757" s="327" t="s">
        <v>2763</v>
      </c>
      <c r="H1757" s="337" t="s">
        <v>2780</v>
      </c>
      <c r="I1757" s="192" t="s">
        <v>724</v>
      </c>
      <c r="J1757" s="235">
        <v>4000</v>
      </c>
      <c r="K1757" s="192" t="s">
        <v>354</v>
      </c>
    </row>
    <row r="1758" spans="3:11" x14ac:dyDescent="0.25">
      <c r="C1758" s="192" t="s">
        <v>2349</v>
      </c>
      <c r="D1758" s="192" t="s">
        <v>2736</v>
      </c>
      <c r="E1758" s="192" t="s">
        <v>2761</v>
      </c>
      <c r="F1758" s="192" t="str">
        <f>VLOOKUP(Table10[[#This Row],[Nom du paiement]],[3]dddd!$B:$D,3,0)</f>
        <v>Non</v>
      </c>
      <c r="G1758" s="327" t="s">
        <v>2763</v>
      </c>
      <c r="H1758" s="335" t="s">
        <v>2779</v>
      </c>
      <c r="I1758" s="192" t="s">
        <v>724</v>
      </c>
      <c r="J1758" s="235">
        <v>4000</v>
      </c>
      <c r="K1758" s="192" t="s">
        <v>354</v>
      </c>
    </row>
    <row r="1759" spans="3:11" x14ac:dyDescent="0.25">
      <c r="C1759" s="192" t="s">
        <v>2536</v>
      </c>
      <c r="D1759" s="192" t="s">
        <v>2736</v>
      </c>
      <c r="E1759" s="192" t="s">
        <v>2761</v>
      </c>
      <c r="F1759" s="192" t="str">
        <f>VLOOKUP(Table10[[#This Row],[Nom du paiement]],[3]dddd!$B:$D,3,0)</f>
        <v>Non</v>
      </c>
      <c r="G1759" s="327" t="s">
        <v>2764</v>
      </c>
      <c r="I1759" s="192" t="s">
        <v>724</v>
      </c>
      <c r="J1759" s="235">
        <v>4000</v>
      </c>
      <c r="K1759" s="192" t="s">
        <v>354</v>
      </c>
    </row>
    <row r="1760" spans="3:11" x14ac:dyDescent="0.25">
      <c r="C1760" s="192" t="s">
        <v>2556</v>
      </c>
      <c r="D1760" s="192" t="s">
        <v>2736</v>
      </c>
      <c r="E1760" s="192" t="s">
        <v>2761</v>
      </c>
      <c r="F1760" s="192" t="str">
        <f>VLOOKUP(Table10[[#This Row],[Nom du paiement]],[3]dddd!$B:$D,3,0)</f>
        <v>Non</v>
      </c>
      <c r="G1760" s="327" t="s">
        <v>2764</v>
      </c>
      <c r="I1760" s="192" t="s">
        <v>724</v>
      </c>
      <c r="J1760" s="235">
        <v>4000</v>
      </c>
      <c r="K1760" s="192" t="s">
        <v>354</v>
      </c>
    </row>
    <row r="1761" spans="3:11" x14ac:dyDescent="0.25">
      <c r="C1761" s="192" t="s">
        <v>2612</v>
      </c>
      <c r="D1761" s="192" t="s">
        <v>2736</v>
      </c>
      <c r="E1761" s="192" t="s">
        <v>2761</v>
      </c>
      <c r="F1761" s="192" t="str">
        <f>VLOOKUP(Table10[[#This Row],[Nom du paiement]],[3]dddd!$B:$D,3,0)</f>
        <v>Non</v>
      </c>
      <c r="G1761" s="327" t="s">
        <v>2764</v>
      </c>
      <c r="I1761" s="192" t="s">
        <v>724</v>
      </c>
      <c r="J1761" s="235">
        <v>4000</v>
      </c>
      <c r="K1761" s="192" t="s">
        <v>354</v>
      </c>
    </row>
    <row r="1762" spans="3:11" x14ac:dyDescent="0.25">
      <c r="C1762" s="192" t="s">
        <v>2645</v>
      </c>
      <c r="D1762" s="192" t="s">
        <v>2736</v>
      </c>
      <c r="E1762" s="192" t="s">
        <v>2761</v>
      </c>
      <c r="F1762" s="192" t="str">
        <f>VLOOKUP(Table10[[#This Row],[Nom du paiement]],[3]dddd!$B:$D,3,0)</f>
        <v>Non</v>
      </c>
      <c r="G1762" s="327" t="s">
        <v>2764</v>
      </c>
      <c r="I1762" s="192" t="s">
        <v>724</v>
      </c>
      <c r="J1762" s="235">
        <v>4000</v>
      </c>
      <c r="K1762" s="192" t="s">
        <v>354</v>
      </c>
    </row>
    <row r="1763" spans="3:11" x14ac:dyDescent="0.25">
      <c r="C1763" s="192" t="s">
        <v>2556</v>
      </c>
      <c r="D1763" s="192" t="s">
        <v>2736</v>
      </c>
      <c r="E1763" s="192" t="s">
        <v>2761</v>
      </c>
      <c r="F1763" s="192" t="str">
        <f>VLOOKUP(Table10[[#This Row],[Nom du paiement]],[3]dddd!$B:$D,3,0)</f>
        <v>Non</v>
      </c>
      <c r="G1763" s="327" t="s">
        <v>2764</v>
      </c>
      <c r="I1763" s="192" t="s">
        <v>724</v>
      </c>
      <c r="J1763" s="235">
        <v>4000</v>
      </c>
      <c r="K1763" s="192" t="s">
        <v>354</v>
      </c>
    </row>
    <row r="1764" spans="3:11" x14ac:dyDescent="0.25">
      <c r="C1764" s="192" t="s">
        <v>2649</v>
      </c>
      <c r="D1764" s="192" t="s">
        <v>2736</v>
      </c>
      <c r="E1764" s="192" t="s">
        <v>2757</v>
      </c>
      <c r="F1764" s="326" t="s">
        <v>70</v>
      </c>
      <c r="G1764" s="327" t="s">
        <v>2764</v>
      </c>
      <c r="I1764" s="192" t="s">
        <v>724</v>
      </c>
      <c r="J1764" s="235">
        <v>4000</v>
      </c>
      <c r="K1764" s="192" t="s">
        <v>354</v>
      </c>
    </row>
    <row r="1765" spans="3:11" x14ac:dyDescent="0.25">
      <c r="C1765" s="192" t="s">
        <v>2626</v>
      </c>
      <c r="D1765" s="192" t="s">
        <v>2736</v>
      </c>
      <c r="E1765" s="192" t="s">
        <v>2761</v>
      </c>
      <c r="F1765" s="192" t="str">
        <f>VLOOKUP(Table10[[#This Row],[Nom du paiement]],[3]dddd!$B:$D,3,0)</f>
        <v>Non</v>
      </c>
      <c r="G1765" s="327" t="s">
        <v>2764</v>
      </c>
      <c r="I1765" s="192" t="s">
        <v>724</v>
      </c>
      <c r="J1765" s="235">
        <v>3800</v>
      </c>
      <c r="K1765" s="192" t="s">
        <v>354</v>
      </c>
    </row>
    <row r="1766" spans="3:11" x14ac:dyDescent="0.25">
      <c r="C1766" s="192" t="s">
        <v>2444</v>
      </c>
      <c r="D1766" s="192" t="s">
        <v>2736</v>
      </c>
      <c r="E1766" s="192" t="s">
        <v>2752</v>
      </c>
      <c r="F1766" s="192" t="str">
        <f>VLOOKUP(Table10[[#This Row],[Nom du paiement]],[3]dddd!$B:$D,3,0)</f>
        <v>Non</v>
      </c>
      <c r="G1766" s="327" t="s">
        <v>2764</v>
      </c>
      <c r="I1766" s="192" t="s">
        <v>724</v>
      </c>
      <c r="J1766" s="235">
        <v>3750</v>
      </c>
      <c r="K1766" s="192" t="s">
        <v>354</v>
      </c>
    </row>
    <row r="1767" spans="3:11" x14ac:dyDescent="0.25">
      <c r="C1767" s="192" t="s">
        <v>2544</v>
      </c>
      <c r="D1767" s="192" t="s">
        <v>2736</v>
      </c>
      <c r="E1767" s="192" t="s">
        <v>2729</v>
      </c>
      <c r="F1767" s="192" t="str">
        <f>VLOOKUP(Table10[[#This Row],[Nom du paiement]],[3]dddd!$B:$D,3,0)</f>
        <v>Non</v>
      </c>
      <c r="G1767" s="327" t="s">
        <v>2764</v>
      </c>
      <c r="I1767" s="192" t="s">
        <v>724</v>
      </c>
      <c r="J1767" s="235">
        <v>3000</v>
      </c>
      <c r="K1767" s="192" t="s">
        <v>354</v>
      </c>
    </row>
    <row r="1768" spans="3:11" x14ac:dyDescent="0.25">
      <c r="C1768" s="192" t="s">
        <v>2506</v>
      </c>
      <c r="D1768" s="192" t="s">
        <v>2736</v>
      </c>
      <c r="E1768" s="192" t="s">
        <v>2761</v>
      </c>
      <c r="F1768" s="192" t="str">
        <f>VLOOKUP(Table10[[#This Row],[Nom du paiement]],[3]dddd!$B:$D,3,0)</f>
        <v>Non</v>
      </c>
      <c r="G1768" s="327" t="s">
        <v>2764</v>
      </c>
      <c r="I1768" s="192" t="s">
        <v>724</v>
      </c>
      <c r="J1768" s="235">
        <v>3000</v>
      </c>
      <c r="K1768" s="192" t="s">
        <v>354</v>
      </c>
    </row>
    <row r="1769" spans="3:11" ht="15.75" x14ac:dyDescent="0.3">
      <c r="C1769" s="192" t="s">
        <v>2339</v>
      </c>
      <c r="D1769" s="192" t="s">
        <v>2736</v>
      </c>
      <c r="E1769" s="192" t="s">
        <v>2761</v>
      </c>
      <c r="F1769" s="192" t="str">
        <f>VLOOKUP(Table10[[#This Row],[Nom du paiement]],[3]dddd!$B:$D,3,0)</f>
        <v>Non</v>
      </c>
      <c r="G1769" s="327" t="s">
        <v>2763</v>
      </c>
      <c r="H1769" s="336" t="s">
        <v>2768</v>
      </c>
      <c r="I1769" s="192" t="s">
        <v>724</v>
      </c>
      <c r="J1769" s="235">
        <v>2500</v>
      </c>
      <c r="K1769" s="192" t="s">
        <v>354</v>
      </c>
    </row>
    <row r="1770" spans="3:11" x14ac:dyDescent="0.25">
      <c r="C1770" s="192" t="s">
        <v>2632</v>
      </c>
      <c r="D1770" s="192" t="s">
        <v>2736</v>
      </c>
      <c r="E1770" s="192" t="s">
        <v>2761</v>
      </c>
      <c r="F1770" s="192" t="str">
        <f>VLOOKUP(Table10[[#This Row],[Nom du paiement]],[3]dddd!$B:$D,3,0)</f>
        <v>Non</v>
      </c>
      <c r="G1770" s="327" t="s">
        <v>2764</v>
      </c>
      <c r="I1770" s="192" t="s">
        <v>724</v>
      </c>
      <c r="J1770" s="235">
        <v>2500</v>
      </c>
      <c r="K1770" s="192" t="s">
        <v>354</v>
      </c>
    </row>
    <row r="1771" spans="3:11" ht="15.75" x14ac:dyDescent="0.3">
      <c r="C1771" s="192" t="s">
        <v>2345</v>
      </c>
      <c r="D1771" s="192" t="s">
        <v>2736</v>
      </c>
      <c r="E1771" s="192" t="s">
        <v>2729</v>
      </c>
      <c r="F1771" s="192" t="str">
        <f>VLOOKUP(Table10[[#This Row],[Nom du paiement]],[3]dddd!$B:$D,3,0)</f>
        <v>Non</v>
      </c>
      <c r="G1771" s="327" t="s">
        <v>2763</v>
      </c>
      <c r="H1771" s="336" t="s">
        <v>2769</v>
      </c>
      <c r="I1771" s="192" t="s">
        <v>724</v>
      </c>
      <c r="J1771" s="235">
        <v>2025</v>
      </c>
      <c r="K1771" s="192" t="s">
        <v>354</v>
      </c>
    </row>
    <row r="1772" spans="3:11" x14ac:dyDescent="0.25">
      <c r="C1772" s="192" t="s">
        <v>2336</v>
      </c>
      <c r="D1772" s="192" t="s">
        <v>2736</v>
      </c>
      <c r="E1772" s="192" t="s">
        <v>2761</v>
      </c>
      <c r="F1772" s="192" t="str">
        <f>VLOOKUP(Table10[[#This Row],[Nom du paiement]],[3]dddd!$B:$D,3,0)</f>
        <v>Non</v>
      </c>
      <c r="G1772" s="327" t="s">
        <v>2764</v>
      </c>
      <c r="H1772" s="335" t="s">
        <v>2771</v>
      </c>
      <c r="I1772" s="192" t="s">
        <v>724</v>
      </c>
      <c r="J1772" s="235">
        <v>2000</v>
      </c>
      <c r="K1772" s="192" t="s">
        <v>354</v>
      </c>
    </row>
    <row r="1773" spans="3:11" x14ac:dyDescent="0.25">
      <c r="C1773" s="192" t="s">
        <v>2373</v>
      </c>
      <c r="D1773" s="192" t="s">
        <v>2736</v>
      </c>
      <c r="E1773" s="192" t="s">
        <v>2761</v>
      </c>
      <c r="F1773" s="192" t="str">
        <f>VLOOKUP(Table10[[#This Row],[Nom du paiement]],[3]dddd!$B:$D,3,0)</f>
        <v>Non</v>
      </c>
      <c r="G1773" s="327" t="s">
        <v>2764</v>
      </c>
      <c r="I1773" s="192" t="s">
        <v>724</v>
      </c>
      <c r="J1773" s="235">
        <v>2000</v>
      </c>
      <c r="K1773" s="192" t="s">
        <v>354</v>
      </c>
    </row>
    <row r="1774" spans="3:11" x14ac:dyDescent="0.25">
      <c r="C1774" s="192" t="s">
        <v>2433</v>
      </c>
      <c r="D1774" s="192" t="s">
        <v>2736</v>
      </c>
      <c r="E1774" s="192" t="s">
        <v>2761</v>
      </c>
      <c r="F1774" s="192" t="str">
        <f>VLOOKUP(Table10[[#This Row],[Nom du paiement]],[3]dddd!$B:$D,3,0)</f>
        <v>Non</v>
      </c>
      <c r="G1774" s="327" t="s">
        <v>2764</v>
      </c>
      <c r="I1774" s="192" t="s">
        <v>724</v>
      </c>
      <c r="J1774" s="235">
        <v>2000</v>
      </c>
      <c r="K1774" s="192" t="s">
        <v>354</v>
      </c>
    </row>
    <row r="1775" spans="3:11" x14ac:dyDescent="0.25">
      <c r="C1775" s="192" t="s">
        <v>2475</v>
      </c>
      <c r="D1775" s="192" t="s">
        <v>2736</v>
      </c>
      <c r="E1775" s="192" t="s">
        <v>2761</v>
      </c>
      <c r="F1775" s="192" t="str">
        <f>VLOOKUP(Table10[[#This Row],[Nom du paiement]],[3]dddd!$B:$D,3,0)</f>
        <v>Non</v>
      </c>
      <c r="G1775" s="327" t="s">
        <v>2764</v>
      </c>
      <c r="I1775" s="192" t="s">
        <v>724</v>
      </c>
      <c r="J1775" s="235">
        <v>2000</v>
      </c>
      <c r="K1775" s="192" t="s">
        <v>354</v>
      </c>
    </row>
    <row r="1776" spans="3:11" x14ac:dyDescent="0.25">
      <c r="C1776" s="192" t="s">
        <v>2491</v>
      </c>
      <c r="D1776" s="192" t="s">
        <v>2736</v>
      </c>
      <c r="E1776" s="192" t="s">
        <v>2761</v>
      </c>
      <c r="F1776" s="192" t="str">
        <f>VLOOKUP(Table10[[#This Row],[Nom du paiement]],[3]dddd!$B:$D,3,0)</f>
        <v>Non</v>
      </c>
      <c r="G1776" s="327" t="s">
        <v>2764</v>
      </c>
      <c r="I1776" s="192" t="s">
        <v>724</v>
      </c>
      <c r="J1776" s="235">
        <v>2000</v>
      </c>
      <c r="K1776" s="192" t="s">
        <v>354</v>
      </c>
    </row>
    <row r="1777" spans="3:11" x14ac:dyDescent="0.25">
      <c r="C1777" s="192" t="s">
        <v>2493</v>
      </c>
      <c r="D1777" s="192" t="s">
        <v>2736</v>
      </c>
      <c r="E1777" s="192" t="s">
        <v>2761</v>
      </c>
      <c r="F1777" s="192" t="str">
        <f>VLOOKUP(Table10[[#This Row],[Nom du paiement]],[3]dddd!$B:$D,3,0)</f>
        <v>Non</v>
      </c>
      <c r="G1777" s="327" t="s">
        <v>2764</v>
      </c>
      <c r="I1777" s="192" t="s">
        <v>724</v>
      </c>
      <c r="J1777" s="235">
        <v>2000</v>
      </c>
      <c r="K1777" s="192" t="s">
        <v>354</v>
      </c>
    </row>
    <row r="1778" spans="3:11" x14ac:dyDescent="0.25">
      <c r="C1778" s="192" t="s">
        <v>2518</v>
      </c>
      <c r="D1778" s="192" t="s">
        <v>2736</v>
      </c>
      <c r="E1778" s="192" t="s">
        <v>2761</v>
      </c>
      <c r="F1778" s="192" t="str">
        <f>VLOOKUP(Table10[[#This Row],[Nom du paiement]],[3]dddd!$B:$D,3,0)</f>
        <v>Non</v>
      </c>
      <c r="G1778" s="327" t="s">
        <v>2764</v>
      </c>
      <c r="I1778" s="192" t="s">
        <v>724</v>
      </c>
      <c r="J1778" s="235">
        <v>2000</v>
      </c>
      <c r="K1778" s="192" t="s">
        <v>354</v>
      </c>
    </row>
    <row r="1779" spans="3:11" x14ac:dyDescent="0.25">
      <c r="C1779" s="192" t="s">
        <v>2525</v>
      </c>
      <c r="D1779" s="192" t="s">
        <v>2736</v>
      </c>
      <c r="E1779" s="192" t="s">
        <v>2761</v>
      </c>
      <c r="F1779" s="192" t="str">
        <f>VLOOKUP(Table10[[#This Row],[Nom du paiement]],[3]dddd!$B:$D,3,0)</f>
        <v>Non</v>
      </c>
      <c r="G1779" s="327" t="s">
        <v>2764</v>
      </c>
      <c r="I1779" s="192" t="s">
        <v>724</v>
      </c>
      <c r="J1779" s="235">
        <v>2000</v>
      </c>
      <c r="K1779" s="192" t="s">
        <v>354</v>
      </c>
    </row>
    <row r="1780" spans="3:11" x14ac:dyDescent="0.25">
      <c r="C1780" s="192" t="s">
        <v>2549</v>
      </c>
      <c r="D1780" s="192" t="s">
        <v>2736</v>
      </c>
      <c r="E1780" s="192" t="s">
        <v>2761</v>
      </c>
      <c r="F1780" s="192" t="str">
        <f>VLOOKUP(Table10[[#This Row],[Nom du paiement]],[3]dddd!$B:$D,3,0)</f>
        <v>Non</v>
      </c>
      <c r="G1780" s="327" t="s">
        <v>2764</v>
      </c>
      <c r="I1780" s="192" t="s">
        <v>724</v>
      </c>
      <c r="J1780" s="235">
        <v>2000</v>
      </c>
      <c r="K1780" s="192" t="s">
        <v>354</v>
      </c>
    </row>
    <row r="1781" spans="3:11" x14ac:dyDescent="0.25">
      <c r="C1781" s="192" t="s">
        <v>2613</v>
      </c>
      <c r="D1781" s="192" t="s">
        <v>2736</v>
      </c>
      <c r="E1781" s="192" t="s">
        <v>2761</v>
      </c>
      <c r="F1781" s="192" t="str">
        <f>VLOOKUP(Table10[[#This Row],[Nom du paiement]],[3]dddd!$B:$D,3,0)</f>
        <v>Non</v>
      </c>
      <c r="G1781" s="327" t="s">
        <v>2764</v>
      </c>
      <c r="I1781" s="192" t="s">
        <v>724</v>
      </c>
      <c r="J1781" s="235">
        <v>2000</v>
      </c>
      <c r="K1781" s="192" t="s">
        <v>354</v>
      </c>
    </row>
    <row r="1782" spans="3:11" x14ac:dyDescent="0.25">
      <c r="C1782" s="192" t="s">
        <v>2618</v>
      </c>
      <c r="D1782" s="192" t="s">
        <v>2736</v>
      </c>
      <c r="E1782" s="192" t="s">
        <v>2761</v>
      </c>
      <c r="F1782" s="192" t="str">
        <f>VLOOKUP(Table10[[#This Row],[Nom du paiement]],[3]dddd!$B:$D,3,0)</f>
        <v>Non</v>
      </c>
      <c r="G1782" s="327" t="s">
        <v>2764</v>
      </c>
      <c r="I1782" s="192" t="s">
        <v>724</v>
      </c>
      <c r="J1782" s="235">
        <v>2000</v>
      </c>
      <c r="K1782" s="192" t="s">
        <v>354</v>
      </c>
    </row>
    <row r="1783" spans="3:11" x14ac:dyDescent="0.25">
      <c r="C1783" s="192" t="s">
        <v>2619</v>
      </c>
      <c r="D1783" s="192" t="s">
        <v>2736</v>
      </c>
      <c r="E1783" s="192" t="s">
        <v>2761</v>
      </c>
      <c r="F1783" s="192" t="str">
        <f>VLOOKUP(Table10[[#This Row],[Nom du paiement]],[3]dddd!$B:$D,3,0)</f>
        <v>Non</v>
      </c>
      <c r="G1783" s="327" t="s">
        <v>2764</v>
      </c>
      <c r="I1783" s="192" t="s">
        <v>724</v>
      </c>
      <c r="J1783" s="235">
        <v>2000</v>
      </c>
      <c r="K1783" s="192" t="s">
        <v>354</v>
      </c>
    </row>
    <row r="1784" spans="3:11" x14ac:dyDescent="0.25">
      <c r="C1784" s="192" t="s">
        <v>2620</v>
      </c>
      <c r="D1784" s="192" t="s">
        <v>2736</v>
      </c>
      <c r="E1784" s="192" t="s">
        <v>2761</v>
      </c>
      <c r="F1784" s="192" t="str">
        <f>VLOOKUP(Table10[[#This Row],[Nom du paiement]],[3]dddd!$B:$D,3,0)</f>
        <v>Non</v>
      </c>
      <c r="G1784" s="327" t="s">
        <v>2764</v>
      </c>
      <c r="I1784" s="192" t="s">
        <v>724</v>
      </c>
      <c r="J1784" s="235">
        <v>2000</v>
      </c>
      <c r="K1784" s="192" t="s">
        <v>354</v>
      </c>
    </row>
    <row r="1785" spans="3:11" x14ac:dyDescent="0.25">
      <c r="C1785" s="192" t="s">
        <v>2621</v>
      </c>
      <c r="D1785" s="192" t="s">
        <v>2736</v>
      </c>
      <c r="E1785" s="192" t="s">
        <v>2761</v>
      </c>
      <c r="F1785" s="192" t="str">
        <f>VLOOKUP(Table10[[#This Row],[Nom du paiement]],[3]dddd!$B:$D,3,0)</f>
        <v>Non</v>
      </c>
      <c r="G1785" s="327" t="s">
        <v>2764</v>
      </c>
      <c r="I1785" s="192" t="s">
        <v>724</v>
      </c>
      <c r="J1785" s="235">
        <v>2000</v>
      </c>
      <c r="K1785" s="192" t="s">
        <v>354</v>
      </c>
    </row>
    <row r="1786" spans="3:11" x14ac:dyDescent="0.25">
      <c r="C1786" s="192" t="s">
        <v>2627</v>
      </c>
      <c r="D1786" s="192" t="s">
        <v>2736</v>
      </c>
      <c r="E1786" s="192" t="s">
        <v>2761</v>
      </c>
      <c r="F1786" s="192" t="str">
        <f>VLOOKUP(Table10[[#This Row],[Nom du paiement]],[3]dddd!$B:$D,3,0)</f>
        <v>Non</v>
      </c>
      <c r="G1786" s="327" t="s">
        <v>2764</v>
      </c>
      <c r="I1786" s="192" t="s">
        <v>724</v>
      </c>
      <c r="J1786" s="235">
        <v>2000</v>
      </c>
      <c r="K1786" s="192" t="s">
        <v>354</v>
      </c>
    </row>
    <row r="1787" spans="3:11" x14ac:dyDescent="0.25">
      <c r="C1787" s="192" t="s">
        <v>2628</v>
      </c>
      <c r="D1787" s="192" t="s">
        <v>2736</v>
      </c>
      <c r="E1787" s="192" t="s">
        <v>2761</v>
      </c>
      <c r="F1787" s="192" t="str">
        <f>VLOOKUP(Table10[[#This Row],[Nom du paiement]],[3]dddd!$B:$D,3,0)</f>
        <v>Non</v>
      </c>
      <c r="G1787" s="327" t="s">
        <v>2764</v>
      </c>
      <c r="I1787" s="192" t="s">
        <v>724</v>
      </c>
      <c r="J1787" s="235">
        <v>2000</v>
      </c>
      <c r="K1787" s="192" t="s">
        <v>354</v>
      </c>
    </row>
    <row r="1788" spans="3:11" x14ac:dyDescent="0.25">
      <c r="C1788" s="192" t="s">
        <v>2630</v>
      </c>
      <c r="D1788" s="192" t="s">
        <v>2736</v>
      </c>
      <c r="E1788" s="192" t="s">
        <v>2761</v>
      </c>
      <c r="F1788" s="192" t="str">
        <f>VLOOKUP(Table10[[#This Row],[Nom du paiement]],[3]dddd!$B:$D,3,0)</f>
        <v>Non</v>
      </c>
      <c r="G1788" s="327" t="s">
        <v>2764</v>
      </c>
      <c r="I1788" s="192" t="s">
        <v>724</v>
      </c>
      <c r="J1788" s="235">
        <v>2000</v>
      </c>
      <c r="K1788" s="192" t="s">
        <v>354</v>
      </c>
    </row>
    <row r="1789" spans="3:11" x14ac:dyDescent="0.25">
      <c r="C1789" s="192" t="s">
        <v>2631</v>
      </c>
      <c r="D1789" s="192" t="s">
        <v>2736</v>
      </c>
      <c r="E1789" s="192" t="s">
        <v>2761</v>
      </c>
      <c r="F1789" s="192" t="str">
        <f>VLOOKUP(Table10[[#This Row],[Nom du paiement]],[3]dddd!$B:$D,3,0)</f>
        <v>Non</v>
      </c>
      <c r="G1789" s="327" t="s">
        <v>2764</v>
      </c>
      <c r="I1789" s="192" t="s">
        <v>724</v>
      </c>
      <c r="J1789" s="235">
        <v>2000</v>
      </c>
      <c r="K1789" s="192" t="s">
        <v>354</v>
      </c>
    </row>
    <row r="1790" spans="3:11" x14ac:dyDescent="0.25">
      <c r="C1790" s="192" t="s">
        <v>2634</v>
      </c>
      <c r="D1790" s="192" t="s">
        <v>2736</v>
      </c>
      <c r="E1790" s="192" t="s">
        <v>2761</v>
      </c>
      <c r="F1790" s="192" t="str">
        <f>VLOOKUP(Table10[[#This Row],[Nom du paiement]],[3]dddd!$B:$D,3,0)</f>
        <v>Non</v>
      </c>
      <c r="G1790" s="327" t="s">
        <v>2764</v>
      </c>
      <c r="I1790" s="192" t="s">
        <v>724</v>
      </c>
      <c r="J1790" s="235">
        <v>2000</v>
      </c>
      <c r="K1790" s="192" t="s">
        <v>354</v>
      </c>
    </row>
    <row r="1791" spans="3:11" x14ac:dyDescent="0.25">
      <c r="C1791" s="192" t="s">
        <v>2637</v>
      </c>
      <c r="D1791" s="192" t="s">
        <v>2736</v>
      </c>
      <c r="E1791" s="192" t="s">
        <v>2761</v>
      </c>
      <c r="F1791" s="192" t="str">
        <f>VLOOKUP(Table10[[#This Row],[Nom du paiement]],[3]dddd!$B:$D,3,0)</f>
        <v>Non</v>
      </c>
      <c r="G1791" s="327" t="s">
        <v>2764</v>
      </c>
      <c r="I1791" s="192" t="s">
        <v>724</v>
      </c>
      <c r="J1791" s="235">
        <v>2000</v>
      </c>
      <c r="K1791" s="192" t="s">
        <v>354</v>
      </c>
    </row>
    <row r="1792" spans="3:11" x14ac:dyDescent="0.25">
      <c r="C1792" s="192" t="s">
        <v>2639</v>
      </c>
      <c r="D1792" s="192" t="s">
        <v>2736</v>
      </c>
      <c r="E1792" s="192" t="s">
        <v>2761</v>
      </c>
      <c r="F1792" s="192" t="str">
        <f>VLOOKUP(Table10[[#This Row],[Nom du paiement]],[3]dddd!$B:$D,3,0)</f>
        <v>Non</v>
      </c>
      <c r="G1792" s="327" t="s">
        <v>2764</v>
      </c>
      <c r="I1792" s="192" t="s">
        <v>724</v>
      </c>
      <c r="J1792" s="235">
        <v>2000</v>
      </c>
      <c r="K1792" s="192" t="s">
        <v>354</v>
      </c>
    </row>
    <row r="1793" spans="3:11" x14ac:dyDescent="0.25">
      <c r="C1793" s="192" t="s">
        <v>2640</v>
      </c>
      <c r="D1793" s="192" t="s">
        <v>2736</v>
      </c>
      <c r="E1793" s="192" t="s">
        <v>2761</v>
      </c>
      <c r="F1793" s="192" t="str">
        <f>VLOOKUP(Table10[[#This Row],[Nom du paiement]],[3]dddd!$B:$D,3,0)</f>
        <v>Non</v>
      </c>
      <c r="G1793" s="327" t="s">
        <v>2764</v>
      </c>
      <c r="I1793" s="192" t="s">
        <v>724</v>
      </c>
      <c r="J1793" s="235">
        <v>2000</v>
      </c>
      <c r="K1793" s="192" t="s">
        <v>354</v>
      </c>
    </row>
    <row r="1794" spans="3:11" x14ac:dyDescent="0.25">
      <c r="C1794" s="192" t="s">
        <v>2643</v>
      </c>
      <c r="D1794" s="192" t="s">
        <v>2736</v>
      </c>
      <c r="E1794" s="192" t="s">
        <v>2761</v>
      </c>
      <c r="F1794" s="192" t="str">
        <f>VLOOKUP(Table10[[#This Row],[Nom du paiement]],[3]dddd!$B:$D,3,0)</f>
        <v>Non</v>
      </c>
      <c r="G1794" s="327" t="s">
        <v>2764</v>
      </c>
      <c r="I1794" s="192" t="s">
        <v>724</v>
      </c>
      <c r="J1794" s="235">
        <v>2000</v>
      </c>
      <c r="K1794" s="192" t="s">
        <v>354</v>
      </c>
    </row>
    <row r="1795" spans="3:11" x14ac:dyDescent="0.25">
      <c r="C1795" s="192" t="s">
        <v>2650</v>
      </c>
      <c r="D1795" s="192" t="s">
        <v>2736</v>
      </c>
      <c r="E1795" s="192" t="s">
        <v>2761</v>
      </c>
      <c r="F1795" s="192" t="str">
        <f>VLOOKUP(Table10[[#This Row],[Nom du paiement]],[3]dddd!$B:$D,3,0)</f>
        <v>Non</v>
      </c>
      <c r="G1795" s="327" t="s">
        <v>2764</v>
      </c>
      <c r="I1795" s="192" t="s">
        <v>724</v>
      </c>
      <c r="J1795" s="235">
        <v>2000</v>
      </c>
      <c r="K1795" s="192" t="s">
        <v>354</v>
      </c>
    </row>
    <row r="1796" spans="3:11" x14ac:dyDescent="0.25">
      <c r="C1796" s="192" t="s">
        <v>2656</v>
      </c>
      <c r="D1796" s="192" t="s">
        <v>2736</v>
      </c>
      <c r="E1796" s="192" t="s">
        <v>2761</v>
      </c>
      <c r="F1796" s="192" t="str">
        <f>VLOOKUP(Table10[[#This Row],[Nom du paiement]],[3]dddd!$B:$D,3,0)</f>
        <v>Non</v>
      </c>
      <c r="G1796" s="327" t="s">
        <v>2764</v>
      </c>
      <c r="I1796" s="192" t="s">
        <v>724</v>
      </c>
      <c r="J1796" s="235">
        <v>2000</v>
      </c>
      <c r="K1796" s="192" t="s">
        <v>354</v>
      </c>
    </row>
    <row r="1797" spans="3:11" x14ac:dyDescent="0.25">
      <c r="C1797" s="192" t="s">
        <v>2350</v>
      </c>
      <c r="D1797" s="192" t="s">
        <v>2736</v>
      </c>
      <c r="E1797" s="192" t="s">
        <v>2757</v>
      </c>
      <c r="F1797" s="326" t="s">
        <v>70</v>
      </c>
      <c r="G1797" s="327" t="s">
        <v>2763</v>
      </c>
      <c r="I1797" s="192" t="s">
        <v>724</v>
      </c>
      <c r="J1797" s="235">
        <v>2000</v>
      </c>
      <c r="K1797" s="192" t="s">
        <v>354</v>
      </c>
    </row>
    <row r="1798" spans="3:11" x14ac:dyDescent="0.25">
      <c r="C1798" s="192" t="s">
        <v>2640</v>
      </c>
      <c r="D1798" s="192" t="s">
        <v>2736</v>
      </c>
      <c r="E1798" s="192" t="s">
        <v>2757</v>
      </c>
      <c r="F1798" s="326" t="s">
        <v>70</v>
      </c>
      <c r="G1798" s="327" t="s">
        <v>2764</v>
      </c>
      <c r="I1798" s="192" t="s">
        <v>724</v>
      </c>
      <c r="J1798" s="235">
        <v>2000</v>
      </c>
      <c r="K1798" s="192" t="s">
        <v>354</v>
      </c>
    </row>
    <row r="1799" spans="3:11" x14ac:dyDescent="0.25">
      <c r="C1799" s="192" t="s">
        <v>2541</v>
      </c>
      <c r="D1799" s="192" t="s">
        <v>2736</v>
      </c>
      <c r="E1799" s="192" t="s">
        <v>2761</v>
      </c>
      <c r="F1799" s="192" t="str">
        <f>VLOOKUP(Table10[[#This Row],[Nom du paiement]],[3]dddd!$B:$D,3,0)</f>
        <v>Non</v>
      </c>
      <c r="G1799" s="327" t="s">
        <v>2764</v>
      </c>
      <c r="I1799" s="192" t="s">
        <v>724</v>
      </c>
      <c r="J1799" s="235">
        <v>1000</v>
      </c>
      <c r="K1799" s="192" t="s">
        <v>354</v>
      </c>
    </row>
    <row r="1800" spans="3:11" x14ac:dyDescent="0.25">
      <c r="C1800" s="192" t="s">
        <v>2618</v>
      </c>
      <c r="D1800" s="192" t="s">
        <v>2736</v>
      </c>
      <c r="E1800" s="192" t="s">
        <v>2729</v>
      </c>
      <c r="F1800" s="192" t="str">
        <f>VLOOKUP(Table10[[#This Row],[Nom du paiement]],[3]dddd!$B:$D,3,0)</f>
        <v>Non</v>
      </c>
      <c r="G1800" s="327" t="s">
        <v>2764</v>
      </c>
      <c r="I1800" s="192" t="s">
        <v>724</v>
      </c>
      <c r="J1800" s="235">
        <v>675</v>
      </c>
      <c r="K1800" s="192" t="s">
        <v>354</v>
      </c>
    </row>
    <row r="1801" spans="3:11" x14ac:dyDescent="0.25">
      <c r="C1801" s="192" t="s">
        <v>2336</v>
      </c>
      <c r="D1801" s="192" t="s">
        <v>2736</v>
      </c>
      <c r="E1801" s="192" t="s">
        <v>2729</v>
      </c>
      <c r="F1801" s="192" t="str">
        <f>VLOOKUP(Table10[[#This Row],[Nom du paiement]],[3]dddd!$B:$D,3,0)</f>
        <v>Non</v>
      </c>
      <c r="G1801" s="327" t="s">
        <v>2764</v>
      </c>
      <c r="H1801" s="335" t="s">
        <v>2771</v>
      </c>
      <c r="I1801" s="192" t="s">
        <v>724</v>
      </c>
      <c r="J1801" s="235">
        <v>1</v>
      </c>
      <c r="K1801" s="192" t="s">
        <v>354</v>
      </c>
    </row>
    <row r="1802" spans="3:11" ht="15.75" x14ac:dyDescent="0.3">
      <c r="C1802" s="192" t="s">
        <v>2346</v>
      </c>
      <c r="D1802" s="192" t="s">
        <v>2737</v>
      </c>
      <c r="E1802" s="192" t="s">
        <v>2762</v>
      </c>
      <c r="F1802" s="192" t="str">
        <f>VLOOKUP(Table10[[#This Row],[Nom du paiement]],[3]dddd!$B:$D,3,0)</f>
        <v>Non</v>
      </c>
      <c r="G1802" s="327" t="s">
        <v>2763</v>
      </c>
      <c r="H1802" s="336" t="s">
        <v>2766</v>
      </c>
      <c r="I1802" s="192" t="s">
        <v>724</v>
      </c>
      <c r="J1802" s="235">
        <v>-870131591</v>
      </c>
      <c r="K1802" s="192" t="s">
        <v>354</v>
      </c>
    </row>
    <row r="1803" spans="3:11" x14ac:dyDescent="0.25">
      <c r="C1803" s="192" t="s">
        <v>2341</v>
      </c>
      <c r="D1803" s="192" t="s">
        <v>2737</v>
      </c>
      <c r="E1803" s="192" t="s">
        <v>2762</v>
      </c>
      <c r="F1803" s="192" t="str">
        <f>VLOOKUP(Table10[[#This Row],[Nom du paiement]],[3]dddd!$B:$D,3,0)</f>
        <v>Non</v>
      </c>
      <c r="G1803" s="327" t="s">
        <v>2763</v>
      </c>
      <c r="H1803" s="335" t="s">
        <v>2774</v>
      </c>
      <c r="I1803" s="192" t="s">
        <v>724</v>
      </c>
      <c r="J1803" s="235">
        <v>-1008098910</v>
      </c>
      <c r="K1803" s="192" t="s">
        <v>354</v>
      </c>
    </row>
    <row r="1804" spans="3:11" x14ac:dyDescent="0.25">
      <c r="C1804" s="192" t="s">
        <v>2349</v>
      </c>
      <c r="D1804" s="192" t="s">
        <v>2737</v>
      </c>
      <c r="E1804" s="192" t="s">
        <v>2762</v>
      </c>
      <c r="F1804" s="192" t="str">
        <f>VLOOKUP(Table10[[#This Row],[Nom du paiement]],[3]dddd!$B:$D,3,0)</f>
        <v>Non</v>
      </c>
      <c r="G1804" s="327" t="s">
        <v>2763</v>
      </c>
      <c r="H1804" s="335" t="s">
        <v>2779</v>
      </c>
      <c r="I1804" s="192" t="s">
        <v>724</v>
      </c>
      <c r="J1804" s="235">
        <v>-1253370316</v>
      </c>
      <c r="K1804" s="192" t="s">
        <v>354</v>
      </c>
    </row>
    <row r="1805" spans="3:11" x14ac:dyDescent="0.25">
      <c r="C1805" s="192" t="s">
        <v>2344</v>
      </c>
      <c r="D1805" s="192" t="s">
        <v>2737</v>
      </c>
      <c r="E1805" s="192" t="s">
        <v>2762</v>
      </c>
      <c r="F1805" s="192" t="str">
        <f>VLOOKUP(Table10[[#This Row],[Nom du paiement]],[3]dddd!$B:$D,3,0)</f>
        <v>Non</v>
      </c>
      <c r="G1805" s="327" t="s">
        <v>2763</v>
      </c>
      <c r="H1805" s="335" t="s">
        <v>2772</v>
      </c>
      <c r="I1805" s="192" t="s">
        <v>724</v>
      </c>
      <c r="J1805" s="235">
        <v>-1292083898</v>
      </c>
      <c r="K1805" s="192" t="s">
        <v>354</v>
      </c>
    </row>
    <row r="1806" spans="3:11" ht="15" x14ac:dyDescent="0.25">
      <c r="C1806" s="192" t="s">
        <v>2343</v>
      </c>
      <c r="D1806" s="192" t="s">
        <v>2737</v>
      </c>
      <c r="E1806" s="192" t="s">
        <v>2762</v>
      </c>
      <c r="F1806" s="192" t="str">
        <f>VLOOKUP(Table10[[#This Row],[Nom du paiement]],[3]dddd!$B:$D,3,0)</f>
        <v>Non</v>
      </c>
      <c r="G1806" s="327" t="s">
        <v>2763</v>
      </c>
      <c r="H1806" s="337" t="s">
        <v>2777</v>
      </c>
      <c r="I1806" s="192" t="s">
        <v>724</v>
      </c>
      <c r="J1806" s="235">
        <v>-1332114272</v>
      </c>
      <c r="K1806" s="192" t="s">
        <v>354</v>
      </c>
    </row>
    <row r="1807" spans="3:11" ht="15" x14ac:dyDescent="0.25">
      <c r="C1807" s="192" t="s">
        <v>2348</v>
      </c>
      <c r="D1807" s="192" t="s">
        <v>2737</v>
      </c>
      <c r="E1807" s="192" t="s">
        <v>2762</v>
      </c>
      <c r="F1807" s="192" t="str">
        <f>VLOOKUP(Table10[[#This Row],[Nom du paiement]],[3]dddd!$B:$D,3,0)</f>
        <v>Non</v>
      </c>
      <c r="G1807" s="327" t="s">
        <v>2763</v>
      </c>
      <c r="H1807" s="337" t="s">
        <v>2780</v>
      </c>
      <c r="I1807" s="192" t="s">
        <v>724</v>
      </c>
      <c r="J1807" s="235">
        <v>-1577726357</v>
      </c>
      <c r="K1807" s="192" t="s">
        <v>354</v>
      </c>
    </row>
    <row r="1808" spans="3:11" ht="15" x14ac:dyDescent="0.25">
      <c r="C1808" s="192" t="s">
        <v>2347</v>
      </c>
      <c r="D1808" s="192" t="s">
        <v>2737</v>
      </c>
      <c r="E1808" s="192" t="s">
        <v>2762</v>
      </c>
      <c r="F1808" s="192" t="str">
        <f>VLOOKUP(Table10[[#This Row],[Nom du paiement]],[3]dddd!$B:$D,3,0)</f>
        <v>Non</v>
      </c>
      <c r="G1808" s="327" t="s">
        <v>2763</v>
      </c>
      <c r="H1808" s="338" t="s">
        <v>2778</v>
      </c>
      <c r="I1808" s="192" t="s">
        <v>724</v>
      </c>
      <c r="J1808" s="235">
        <v>-2102154553</v>
      </c>
      <c r="K1808" s="192" t="s">
        <v>354</v>
      </c>
    </row>
    <row r="1809" spans="3:11" ht="15.75" x14ac:dyDescent="0.3">
      <c r="C1809" s="192" t="s">
        <v>2352</v>
      </c>
      <c r="D1809" s="192" t="s">
        <v>2737</v>
      </c>
      <c r="E1809" s="192" t="s">
        <v>2762</v>
      </c>
      <c r="F1809" s="192" t="str">
        <f>VLOOKUP(Table10[[#This Row],[Nom du paiement]],[3]dddd!$B:$D,3,0)</f>
        <v>Non</v>
      </c>
      <c r="G1809" s="327" t="s">
        <v>2763</v>
      </c>
      <c r="H1809" s="336" t="s">
        <v>2770</v>
      </c>
      <c r="I1809" s="192" t="s">
        <v>724</v>
      </c>
      <c r="J1809" s="235">
        <v>-2115139038</v>
      </c>
      <c r="K1809" s="192" t="s">
        <v>354</v>
      </c>
    </row>
    <row r="1810" spans="3:11" ht="15.75" x14ac:dyDescent="0.3">
      <c r="C1810" s="192" t="s">
        <v>2342</v>
      </c>
      <c r="D1810" s="192" t="s">
        <v>2737</v>
      </c>
      <c r="E1810" s="192" t="s">
        <v>2762</v>
      </c>
      <c r="F1810" s="192" t="str">
        <f>VLOOKUP(Table10[[#This Row],[Nom du paiement]],[3]dddd!$B:$D,3,0)</f>
        <v>Non</v>
      </c>
      <c r="G1810" s="327" t="s">
        <v>2763</v>
      </c>
      <c r="H1810" s="336" t="s">
        <v>2775</v>
      </c>
      <c r="I1810" s="192" t="s">
        <v>724</v>
      </c>
      <c r="J1810" s="235">
        <v>-2362566024</v>
      </c>
      <c r="K1810" s="192" t="s">
        <v>354</v>
      </c>
    </row>
    <row r="1811" spans="3:11" ht="15.75" x14ac:dyDescent="0.3">
      <c r="C1811" s="192" t="s">
        <v>2340</v>
      </c>
      <c r="D1811" s="192" t="s">
        <v>2737</v>
      </c>
      <c r="E1811" s="192" t="s">
        <v>2762</v>
      </c>
      <c r="F1811" s="192" t="str">
        <f>VLOOKUP(Table10[[#This Row],[Nom du paiement]],[3]dddd!$B:$D,3,0)</f>
        <v>Non</v>
      </c>
      <c r="G1811" s="327" t="s">
        <v>2763</v>
      </c>
      <c r="H1811" s="336" t="s">
        <v>2776</v>
      </c>
      <c r="I1811" s="192" t="s">
        <v>724</v>
      </c>
      <c r="J1811" s="235">
        <v>-2578560533</v>
      </c>
      <c r="K1811" s="192" t="s">
        <v>354</v>
      </c>
    </row>
    <row r="1812" spans="3:11" ht="15.75" x14ac:dyDescent="0.3">
      <c r="C1812" s="192" t="s">
        <v>2339</v>
      </c>
      <c r="D1812" s="192" t="s">
        <v>2737</v>
      </c>
      <c r="E1812" s="192" t="s">
        <v>2762</v>
      </c>
      <c r="F1812" s="192" t="str">
        <f>VLOOKUP(Table10[[#This Row],[Nom du paiement]],[3]dddd!$B:$D,3,0)</f>
        <v>Non</v>
      </c>
      <c r="G1812" s="327" t="s">
        <v>2763</v>
      </c>
      <c r="H1812" s="336" t="s">
        <v>2768</v>
      </c>
      <c r="I1812" s="192" t="s">
        <v>724</v>
      </c>
      <c r="J1812" s="235">
        <v>-12421464481</v>
      </c>
      <c r="K1812" s="192" t="s">
        <v>354</v>
      </c>
    </row>
    <row r="1814" spans="3:11" ht="15" thickBot="1" x14ac:dyDescent="0.3"/>
    <row r="1815" spans="3:11" ht="17.25" thickBot="1" x14ac:dyDescent="0.35">
      <c r="G1815" s="216"/>
      <c r="I1815" s="220" t="s">
        <v>324</v>
      </c>
      <c r="J1815" s="221"/>
      <c r="K1815" s="236">
        <f>SUMIF(Table10[Devise de déclaration],"USD",Table10[Valeur de revenus])+(IFERROR(SUMIF(Table10[Devise de déclaration],"&lt;&gt;USD",Table10[Valeur de revenus])/'Partie 1 - Présentation'!$E$51,0))</f>
        <v>984275690.53913772</v>
      </c>
    </row>
    <row r="1816" spans="3:11" ht="17.25" thickBot="1" x14ac:dyDescent="0.35">
      <c r="G1816" s="216"/>
      <c r="I1816" s="221"/>
      <c r="J1816" s="282"/>
      <c r="K1816" s="283"/>
    </row>
    <row r="1817" spans="3:11" ht="17.25" thickBot="1" x14ac:dyDescent="0.35">
      <c r="G1817" s="216"/>
      <c r="I1817" s="220" t="str">
        <f>"Total en "&amp;'Partie 1 - Présentation'!$E$50</f>
        <v>Total en XOF</v>
      </c>
      <c r="J1817" s="221"/>
      <c r="K1817" s="287">
        <f>IF('Partie 1 - Présentation'!$E$50="USD",0,SUMIF(Table10[Devise de déclaration],'Partie 1 - Présentation'!$E$50,Table10[Valeur de revenus]))+(IFERROR(SUMIF(Table10[Devise de déclaration],"USD",Table10[Valeur de revenus])*'Partie 1 - Présentation'!$E$51,0))</f>
        <v>594823144891.83228</v>
      </c>
    </row>
    <row r="1818" spans="3:11" ht="16.5" x14ac:dyDescent="0.3">
      <c r="G1818" s="216"/>
      <c r="I1818" s="282"/>
      <c r="J1818" s="282"/>
      <c r="K1818" s="283"/>
    </row>
    <row r="1819" spans="3:11" x14ac:dyDescent="0.25">
      <c r="C1819" s="192" t="s">
        <v>355</v>
      </c>
    </row>
    <row r="1820" spans="3:11" ht="24" x14ac:dyDescent="0.25">
      <c r="C1820" s="222" t="s">
        <v>325</v>
      </c>
      <c r="D1820" s="212"/>
      <c r="E1820" s="212"/>
      <c r="F1820" s="212"/>
      <c r="G1820" s="212"/>
      <c r="H1820" s="339"/>
      <c r="I1820" s="212"/>
      <c r="J1820" s="212"/>
      <c r="K1820" s="212"/>
    </row>
    <row r="1821" spans="3:11" x14ac:dyDescent="0.25">
      <c r="C1821" s="223" t="s">
        <v>356</v>
      </c>
      <c r="D1821" s="224"/>
      <c r="E1821" s="224"/>
      <c r="F1821" s="224"/>
      <c r="G1821" s="225"/>
      <c r="H1821" s="224"/>
      <c r="I1821" s="224"/>
      <c r="J1821" s="224"/>
      <c r="K1821" s="224"/>
    </row>
    <row r="1822" spans="3:11" x14ac:dyDescent="0.25">
      <c r="C1822" s="223"/>
      <c r="D1822" s="224"/>
      <c r="E1822" s="224"/>
      <c r="F1822" s="224"/>
      <c r="G1822" s="225"/>
      <c r="H1822" s="224"/>
      <c r="I1822" s="224"/>
      <c r="J1822" s="224"/>
      <c r="K1822" s="224"/>
    </row>
    <row r="1823" spans="3:11" x14ac:dyDescent="0.25">
      <c r="C1823" s="223" t="s">
        <v>357</v>
      </c>
      <c r="D1823" s="398" t="s">
        <v>332</v>
      </c>
      <c r="E1823" s="398"/>
      <c r="F1823" s="398"/>
      <c r="G1823" s="398"/>
      <c r="H1823" s="398"/>
      <c r="I1823" s="398"/>
      <c r="J1823" s="398"/>
      <c r="K1823" s="398"/>
    </row>
    <row r="1824" spans="3:11" x14ac:dyDescent="0.25">
      <c r="C1824" s="223" t="s">
        <v>357</v>
      </c>
      <c r="D1824" s="398" t="s">
        <v>332</v>
      </c>
      <c r="E1824" s="398"/>
      <c r="F1824" s="398"/>
      <c r="G1824" s="398"/>
      <c r="H1824" s="398"/>
      <c r="I1824" s="398"/>
      <c r="J1824" s="398"/>
      <c r="K1824" s="398"/>
    </row>
    <row r="1825" spans="3:11" x14ac:dyDescent="0.25">
      <c r="C1825" s="223" t="s">
        <v>357</v>
      </c>
      <c r="D1825" s="398" t="s">
        <v>332</v>
      </c>
      <c r="E1825" s="398"/>
      <c r="F1825" s="398"/>
      <c r="G1825" s="398"/>
      <c r="H1825" s="398"/>
      <c r="I1825" s="398"/>
      <c r="J1825" s="398"/>
      <c r="K1825" s="398"/>
    </row>
    <row r="1826" spans="3:11" x14ac:dyDescent="0.25">
      <c r="C1826" s="223" t="s">
        <v>357</v>
      </c>
      <c r="D1826" s="398" t="s">
        <v>332</v>
      </c>
      <c r="E1826" s="398"/>
      <c r="F1826" s="398"/>
      <c r="G1826" s="398"/>
      <c r="H1826" s="398"/>
      <c r="I1826" s="398"/>
      <c r="J1826" s="398"/>
      <c r="K1826" s="398"/>
    </row>
    <row r="1827" spans="3:11" x14ac:dyDescent="0.25">
      <c r="C1827" s="223" t="s">
        <v>357</v>
      </c>
      <c r="D1827" s="224" t="s">
        <v>290</v>
      </c>
      <c r="E1827" s="224"/>
      <c r="F1827" s="224"/>
      <c r="G1827" s="225"/>
      <c r="H1827" s="224"/>
      <c r="I1827" s="224"/>
      <c r="J1827" s="224"/>
      <c r="K1827" s="224"/>
    </row>
    <row r="1828" spans="3:11" x14ac:dyDescent="0.25">
      <c r="C1828" s="223"/>
      <c r="D1828" s="224"/>
      <c r="E1828" s="224"/>
      <c r="F1828" s="224"/>
      <c r="G1828" s="225"/>
      <c r="H1828" s="224"/>
      <c r="I1828" s="224"/>
      <c r="J1828" s="224"/>
      <c r="K1828" s="224"/>
    </row>
    <row r="1829" spans="3:11" ht="17.25" thickBot="1" x14ac:dyDescent="0.3">
      <c r="C1829" s="54"/>
      <c r="D1829" s="54"/>
      <c r="E1829" s="54"/>
      <c r="F1829" s="54"/>
      <c r="G1829" s="54"/>
      <c r="H1829" s="340"/>
      <c r="I1829" s="54"/>
      <c r="J1829" s="54"/>
      <c r="K1829" s="54"/>
    </row>
    <row r="1831" spans="3:11" ht="17.25" thickBot="1" x14ac:dyDescent="0.35">
      <c r="C1831" s="368" t="s">
        <v>33</v>
      </c>
      <c r="D1831" s="368"/>
      <c r="E1831" s="368"/>
      <c r="F1831" s="368"/>
      <c r="G1831" s="368"/>
      <c r="H1831" s="368"/>
      <c r="I1831" s="368"/>
      <c r="J1831" s="368"/>
      <c r="K1831" s="368"/>
    </row>
    <row r="1832" spans="3:11" ht="17.25" thickBot="1" x14ac:dyDescent="0.35">
      <c r="C1832" s="354" t="s">
        <v>34</v>
      </c>
      <c r="D1832" s="354"/>
      <c r="E1832" s="354"/>
      <c r="F1832" s="354"/>
      <c r="G1832" s="354"/>
      <c r="H1832" s="354"/>
      <c r="I1832" s="354"/>
      <c r="J1832" s="354"/>
      <c r="K1832" s="354"/>
    </row>
    <row r="1833" spans="3:11" ht="17.25" thickBot="1" x14ac:dyDescent="0.35">
      <c r="C1833" s="354" t="s">
        <v>35</v>
      </c>
      <c r="D1833" s="354"/>
      <c r="E1833" s="354"/>
      <c r="F1833" s="354"/>
      <c r="G1833" s="354"/>
      <c r="H1833" s="354"/>
      <c r="I1833" s="354"/>
      <c r="J1833" s="354"/>
      <c r="K1833" s="354"/>
    </row>
    <row r="1834" spans="3:11" ht="16.5" x14ac:dyDescent="0.3">
      <c r="C1834" s="378" t="s">
        <v>36</v>
      </c>
      <c r="D1834" s="378"/>
      <c r="E1834" s="378"/>
      <c r="F1834" s="378"/>
      <c r="G1834" s="378"/>
      <c r="H1834" s="378"/>
      <c r="I1834" s="378"/>
      <c r="J1834" s="378"/>
      <c r="K1834" s="378"/>
    </row>
    <row r="1835" spans="3:11" ht="17.25" thickBot="1" x14ac:dyDescent="0.3">
      <c r="C1835" s="54"/>
      <c r="D1835" s="54"/>
      <c r="E1835" s="54"/>
      <c r="F1835" s="54"/>
      <c r="G1835" s="54"/>
      <c r="H1835" s="340"/>
      <c r="I1835" s="54"/>
      <c r="J1835" s="54"/>
      <c r="K1835" s="54"/>
    </row>
    <row r="1836" spans="3:11" x14ac:dyDescent="0.25">
      <c r="C1836" s="349" t="s">
        <v>107</v>
      </c>
      <c r="D1836" s="349"/>
      <c r="E1836" s="349"/>
      <c r="F1836" s="349"/>
      <c r="G1836" s="349"/>
      <c r="H1836" s="349"/>
      <c r="I1836" s="349"/>
      <c r="J1836" s="349"/>
      <c r="K1836" s="349"/>
    </row>
    <row r="1837" spans="3:11" x14ac:dyDescent="0.25">
      <c r="C1837" s="190" t="s">
        <v>38</v>
      </c>
      <c r="D1837" s="190"/>
      <c r="E1837" s="190"/>
      <c r="F1837" s="190"/>
      <c r="G1837" s="190"/>
      <c r="H1837" s="341"/>
      <c r="I1837" s="349"/>
      <c r="J1837" s="349"/>
      <c r="K1837" s="349"/>
    </row>
  </sheetData>
  <protectedRanges>
    <protectedRange algorithmName="SHA-512" hashValue="19r0bVvPR7yZA0UiYij7Tv1CBk3noIABvFePbLhCJ4nk3L6A+Fy+RdPPS3STf+a52x4pG2PQK4FAkXK9epnlIA==" saltValue="gQC4yrLvnbJqxYZ0KSEoZA==" spinCount="100000" sqref="I1818 F1815:G1818 C1815:D1818 B19:B1588 H1497:H1502 H1505 H1507 H1521 H1523:H1528 H1533 H1571:H1579 H1581:H1590 H1644 H1518:H1519 H1599:H1604 H1535:H1548 H1550:H1562 H1509:H1516 H1494:H1495 C15:C17 H1647:H1713 H1733:H1754 H1564:H1569 H1622:H1641 H1724:H1731 H1759:H1768 H1606:H1620 H1770 H1592:H1597 H1773:H1800 H1531 H1715:H1721 C18:D1812" name="Government revenues_1"/>
    <protectedRange algorithmName="SHA-512" hashValue="19r0bVvPR7yZA0UiYij7Tv1CBk3noIABvFePbLhCJ4nk3L6A+Fy+RdPPS3STf+a52x4pG2PQK4FAkXK9epnlIA==" saltValue="gQC4yrLvnbJqxYZ0KSEoZA==" spinCount="100000" sqref="H25:H26 H155 H161 H249 H1013 H1099 H1285 H1379 H1809:H1810 H29 H34:H35 H38 H41 H45 H62 H77 H83 H106 H111 H115 H175 H190:H191 H226 H276 H288 H752 H794 H1216 H1270 H1356 H1397 H1722 H1755" name="Government revenues_1_3"/>
    <protectedRange algorithmName="SHA-512" hashValue="19r0bVvPR7yZA0UiYij7Tv1CBk3noIABvFePbLhCJ4nk3L6A+Fy+RdPPS3STf+a52x4pG2PQK4FAkXK9epnlIA==" saltValue="gQC4yrLvnbJqxYZ0KSEoZA==" spinCount="100000" sqref="H46" name="Government revenues_1_3_1"/>
    <protectedRange algorithmName="SHA-512" hashValue="19r0bVvPR7yZA0UiYij7Tv1CBk3noIABvFePbLhCJ4nk3L6A+Fy+RdPPS3STf+a52x4pG2PQK4FAkXK9epnlIA==" saltValue="gQC4yrLvnbJqxYZ0KSEoZA==" spinCount="100000" sqref="H63" name="Government revenues_1_3_2"/>
    <protectedRange algorithmName="SHA-512" hashValue="19r0bVvPR7yZA0UiYij7Tv1CBk3noIABvFePbLhCJ4nk3L6A+Fy+RdPPS3STf+a52x4pG2PQK4FAkXK9epnlIA==" saltValue="gQC4yrLvnbJqxYZ0KSEoZA==" spinCount="100000" sqref="H70" name="Government revenues_1_3_3"/>
    <protectedRange algorithmName="SHA-512" hashValue="19r0bVvPR7yZA0UiYij7Tv1CBk3noIABvFePbLhCJ4nk3L6A+Fy+RdPPS3STf+a52x4pG2PQK4FAkXK9epnlIA==" saltValue="gQC4yrLvnbJqxYZ0KSEoZA==" spinCount="100000" sqref="H73" name="Government revenues_1_3_4"/>
    <protectedRange algorithmName="SHA-512" hashValue="19r0bVvPR7yZA0UiYij7Tv1CBk3noIABvFePbLhCJ4nk3L6A+Fy+RdPPS3STf+a52x4pG2PQK4FAkXK9epnlIA==" saltValue="gQC4yrLvnbJqxYZ0KSEoZA==" spinCount="100000" sqref="H78" name="Government revenues_1_3_5"/>
    <protectedRange algorithmName="SHA-512" hashValue="19r0bVvPR7yZA0UiYij7Tv1CBk3noIABvFePbLhCJ4nk3L6A+Fy+RdPPS3STf+a52x4pG2PQK4FAkXK9epnlIA==" saltValue="gQC4yrLvnbJqxYZ0KSEoZA==" spinCount="100000" sqref="H84" name="Government revenues_1_3_6"/>
    <protectedRange algorithmName="SHA-512" hashValue="19r0bVvPR7yZA0UiYij7Tv1CBk3noIABvFePbLhCJ4nk3L6A+Fy+RdPPS3STf+a52x4pG2PQK4FAkXK9epnlIA==" saltValue="gQC4yrLvnbJqxYZ0KSEoZA==" spinCount="100000" sqref="H102" name="Government revenues_1_3_7"/>
    <protectedRange algorithmName="SHA-512" hashValue="19r0bVvPR7yZA0UiYij7Tv1CBk3noIABvFePbLhCJ4nk3L6A+Fy+RdPPS3STf+a52x4pG2PQK4FAkXK9epnlIA==" saltValue="gQC4yrLvnbJqxYZ0KSEoZA==" spinCount="100000" sqref="H124" name="Government revenues_1_3_8"/>
    <protectedRange algorithmName="SHA-512" hashValue="19r0bVvPR7yZA0UiYij7Tv1CBk3noIABvFePbLhCJ4nk3L6A+Fy+RdPPS3STf+a52x4pG2PQK4FAkXK9epnlIA==" saltValue="gQC4yrLvnbJqxYZ0KSEoZA==" spinCount="100000" sqref="H167" name="Government revenues_1_3_9"/>
    <protectedRange algorithmName="SHA-512" hashValue="19r0bVvPR7yZA0UiYij7Tv1CBk3noIABvFePbLhCJ4nk3L6A+Fy+RdPPS3STf+a52x4pG2PQK4FAkXK9epnlIA==" saltValue="gQC4yrLvnbJqxYZ0KSEoZA==" spinCount="100000" sqref="H171" name="Government revenues_1_3_10"/>
    <protectedRange algorithmName="SHA-512" hashValue="19r0bVvPR7yZA0UiYij7Tv1CBk3noIABvFePbLhCJ4nk3L6A+Fy+RdPPS3STf+a52x4pG2PQK4FAkXK9epnlIA==" saltValue="gQC4yrLvnbJqxYZ0KSEoZA==" spinCount="100000" sqref="H231" name="Government revenues_1_3_11"/>
    <protectedRange algorithmName="SHA-512" hashValue="19r0bVvPR7yZA0UiYij7Tv1CBk3noIABvFePbLhCJ4nk3L6A+Fy+RdPPS3STf+a52x4pG2PQK4FAkXK9epnlIA==" saltValue="gQC4yrLvnbJqxYZ0KSEoZA==" spinCount="100000" sqref="H310" name="Government revenues_1_3_12"/>
    <protectedRange algorithmName="SHA-512" hashValue="19r0bVvPR7yZA0UiYij7Tv1CBk3noIABvFePbLhCJ4nk3L6A+Fy+RdPPS3STf+a52x4pG2PQK4FAkXK9epnlIA==" saltValue="gQC4yrLvnbJqxYZ0KSEoZA==" spinCount="100000" sqref="H372" name="Government revenues_1_3_13"/>
    <protectedRange algorithmName="SHA-512" hashValue="19r0bVvPR7yZA0UiYij7Tv1CBk3noIABvFePbLhCJ4nk3L6A+Fy+RdPPS3STf+a52x4pG2PQK4FAkXK9epnlIA==" saltValue="gQC4yrLvnbJqxYZ0KSEoZA==" spinCount="100000" sqref="H379" name="Government revenues_1_3_14"/>
    <protectedRange algorithmName="SHA-512" hashValue="19r0bVvPR7yZA0UiYij7Tv1CBk3noIABvFePbLhCJ4nk3L6A+Fy+RdPPS3STf+a52x4pG2PQK4FAkXK9epnlIA==" saltValue="gQC4yrLvnbJqxYZ0KSEoZA==" spinCount="100000" sqref="H398" name="Government revenues_1_3_15"/>
    <protectedRange algorithmName="SHA-512" hashValue="19r0bVvPR7yZA0UiYij7Tv1CBk3noIABvFePbLhCJ4nk3L6A+Fy+RdPPS3STf+a52x4pG2PQK4FAkXK9epnlIA==" saltValue="gQC4yrLvnbJqxYZ0KSEoZA==" spinCount="100000" sqref="H467" name="Government revenues_1_3_16"/>
    <protectedRange algorithmName="SHA-512" hashValue="19r0bVvPR7yZA0UiYij7Tv1CBk3noIABvFePbLhCJ4nk3L6A+Fy+RdPPS3STf+a52x4pG2PQK4FAkXK9epnlIA==" saltValue="gQC4yrLvnbJqxYZ0KSEoZA==" spinCount="100000" sqref="H516" name="Government revenues_1_3_17"/>
    <protectedRange algorithmName="SHA-512" hashValue="19r0bVvPR7yZA0UiYij7Tv1CBk3noIABvFePbLhCJ4nk3L6A+Fy+RdPPS3STf+a52x4pG2PQK4FAkXK9epnlIA==" saltValue="gQC4yrLvnbJqxYZ0KSEoZA==" spinCount="100000" sqref="H563" name="Government revenues_1_3_18"/>
    <protectedRange algorithmName="SHA-512" hashValue="19r0bVvPR7yZA0UiYij7Tv1CBk3noIABvFePbLhCJ4nk3L6A+Fy+RdPPS3STf+a52x4pG2PQK4FAkXK9epnlIA==" saltValue="gQC4yrLvnbJqxYZ0KSEoZA==" spinCount="100000" sqref="H707" name="Government revenues_1_3_19"/>
    <protectedRange algorithmName="SHA-512" hashValue="19r0bVvPR7yZA0UiYij7Tv1CBk3noIABvFePbLhCJ4nk3L6A+Fy+RdPPS3STf+a52x4pG2PQK4FAkXK9epnlIA==" saltValue="gQC4yrLvnbJqxYZ0KSEoZA==" spinCount="100000" sqref="H1004" name="Government revenues_1_3_20"/>
    <protectedRange algorithmName="SHA-512" hashValue="19r0bVvPR7yZA0UiYij7Tv1CBk3noIABvFePbLhCJ4nk3L6A+Fy+RdPPS3STf+a52x4pG2PQK4FAkXK9epnlIA==" saltValue="gQC4yrLvnbJqxYZ0KSEoZA==" spinCount="100000" sqref="H1260" name="Government revenues_1_3_21"/>
    <protectedRange algorithmName="SHA-512" hashValue="19r0bVvPR7yZA0UiYij7Tv1CBk3noIABvFePbLhCJ4nk3L6A+Fy+RdPPS3STf+a52x4pG2PQK4FAkXK9epnlIA==" saltValue="gQC4yrLvnbJqxYZ0KSEoZA==" spinCount="100000" sqref="H1732" name="Government revenues_1_3_22"/>
    <protectedRange algorithmName="SHA-512" hashValue="19r0bVvPR7yZA0UiYij7Tv1CBk3noIABvFePbLhCJ4nk3L6A+Fy+RdPPS3STf+a52x4pG2PQK4FAkXK9epnlIA==" saltValue="gQC4yrLvnbJqxYZ0KSEoZA==" spinCount="100000" sqref="H1806" name="Government revenues_1_3_23"/>
    <protectedRange algorithmName="SHA-512" hashValue="19r0bVvPR7yZA0UiYij7Tv1CBk3noIABvFePbLhCJ4nk3L6A+Fy+RdPPS3STf+a52x4pG2PQK4FAkXK9epnlIA==" saltValue="gQC4yrLvnbJqxYZ0KSEoZA==" spinCount="100000" sqref="H140" name="Government revenues_1_3_24"/>
    <protectedRange algorithmName="SHA-512" hashValue="19r0bVvPR7yZA0UiYij7Tv1CBk3noIABvFePbLhCJ4nk3L6A+Fy+RdPPS3STf+a52x4pG2PQK4FAkXK9epnlIA==" saltValue="gQC4yrLvnbJqxYZ0KSEoZA==" spinCount="100000" sqref="H169" name="Government revenues_1_3_25"/>
    <protectedRange algorithmName="SHA-512" hashValue="19r0bVvPR7yZA0UiYij7Tv1CBk3noIABvFePbLhCJ4nk3L6A+Fy+RdPPS3STf+a52x4pG2PQK4FAkXK9epnlIA==" saltValue="gQC4yrLvnbJqxYZ0KSEoZA==" spinCount="100000" sqref="H275" name="Government revenues_1_3_26"/>
    <protectedRange algorithmName="SHA-512" hashValue="19r0bVvPR7yZA0UiYij7Tv1CBk3noIABvFePbLhCJ4nk3L6A+Fy+RdPPS3STf+a52x4pG2PQK4FAkXK9epnlIA==" saltValue="gQC4yrLvnbJqxYZ0KSEoZA==" spinCount="100000" sqref="H364" name="Government revenues_1_3_27"/>
    <protectedRange algorithmName="SHA-512" hashValue="19r0bVvPR7yZA0UiYij7Tv1CBk3noIABvFePbLhCJ4nk3L6A+Fy+RdPPS3STf+a52x4pG2PQK4FAkXK9epnlIA==" saltValue="gQC4yrLvnbJqxYZ0KSEoZA==" spinCount="100000" sqref="H436" name="Government revenues_1_3_28"/>
    <protectedRange algorithmName="SHA-512" hashValue="19r0bVvPR7yZA0UiYij7Tv1CBk3noIABvFePbLhCJ4nk3L6A+Fy+RdPPS3STf+a52x4pG2PQK4FAkXK9epnlIA==" saltValue="gQC4yrLvnbJqxYZ0KSEoZA==" spinCount="100000" sqref="H486" name="Government revenues_1_3_29"/>
    <protectedRange algorithmName="SHA-512" hashValue="19r0bVvPR7yZA0UiYij7Tv1CBk3noIABvFePbLhCJ4nk3L6A+Fy+RdPPS3STf+a52x4pG2PQK4FAkXK9epnlIA==" saltValue="gQC4yrLvnbJqxYZ0KSEoZA==" spinCount="100000" sqref="H532" name="Government revenues_1_3_30"/>
    <protectedRange algorithmName="SHA-512" hashValue="19r0bVvPR7yZA0UiYij7Tv1CBk3noIABvFePbLhCJ4nk3L6A+Fy+RdPPS3STf+a52x4pG2PQK4FAkXK9epnlIA==" saltValue="gQC4yrLvnbJqxYZ0KSEoZA==" spinCount="100000" sqref="H587" name="Government revenues_1_3_31"/>
    <protectedRange algorithmName="SHA-512" hashValue="19r0bVvPR7yZA0UiYij7Tv1CBk3noIABvFePbLhCJ4nk3L6A+Fy+RdPPS3STf+a52x4pG2PQK4FAkXK9epnlIA==" saltValue="gQC4yrLvnbJqxYZ0KSEoZA==" spinCount="100000" sqref="H607" name="Government revenues_1_3_32"/>
    <protectedRange algorithmName="SHA-512" hashValue="19r0bVvPR7yZA0UiYij7Tv1CBk3noIABvFePbLhCJ4nk3L6A+Fy+RdPPS3STf+a52x4pG2PQK4FAkXK9epnlIA==" saltValue="gQC4yrLvnbJqxYZ0KSEoZA==" spinCount="100000" sqref="H643" name="Government revenues_1_3_33"/>
    <protectedRange algorithmName="SHA-512" hashValue="19r0bVvPR7yZA0UiYij7Tv1CBk3noIABvFePbLhCJ4nk3L6A+Fy+RdPPS3STf+a52x4pG2PQK4FAkXK9epnlIA==" saltValue="gQC4yrLvnbJqxYZ0KSEoZA==" spinCount="100000" sqref="H834" name="Government revenues_1_3_34"/>
    <protectedRange algorithmName="SHA-512" hashValue="19r0bVvPR7yZA0UiYij7Tv1CBk3noIABvFePbLhCJ4nk3L6A+Fy+RdPPS3STf+a52x4pG2PQK4FAkXK9epnlIA==" saltValue="gQC4yrLvnbJqxYZ0KSEoZA==" spinCount="100000" sqref="H935" name="Government revenues_1_3_35"/>
    <protectedRange algorithmName="SHA-512" hashValue="19r0bVvPR7yZA0UiYij7Tv1CBk3noIABvFePbLhCJ4nk3L6A+Fy+RdPPS3STf+a52x4pG2PQK4FAkXK9epnlIA==" saltValue="gQC4yrLvnbJqxYZ0KSEoZA==" spinCount="100000" sqref="H994" name="Government revenues_1_3_36"/>
    <protectedRange algorithmName="SHA-512" hashValue="19r0bVvPR7yZA0UiYij7Tv1CBk3noIABvFePbLhCJ4nk3L6A+Fy+RdPPS3STf+a52x4pG2PQK4FAkXK9epnlIA==" saltValue="gQC4yrLvnbJqxYZ0KSEoZA==" spinCount="100000" sqref="H1243" name="Government revenues_1_3_37"/>
    <protectedRange algorithmName="SHA-512" hashValue="19r0bVvPR7yZA0UiYij7Tv1CBk3noIABvFePbLhCJ4nk3L6A+Fy+RdPPS3STf+a52x4pG2PQK4FAkXK9epnlIA==" saltValue="gQC4yrLvnbJqxYZ0KSEoZA==" spinCount="100000" sqref="H1563" name="Government revenues_1_3_38"/>
    <protectedRange algorithmName="SHA-512" hashValue="19r0bVvPR7yZA0UiYij7Tv1CBk3noIABvFePbLhCJ4nk3L6A+Fy+RdPPS3STf+a52x4pG2PQK4FAkXK9epnlIA==" saltValue="gQC4yrLvnbJqxYZ0KSEoZA==" spinCount="100000" sqref="H28" name="Government revenues_1_3_39"/>
    <protectedRange algorithmName="SHA-512" hashValue="19r0bVvPR7yZA0UiYij7Tv1CBk3noIABvFePbLhCJ4nk3L6A+Fy+RdPPS3STf+a52x4pG2PQK4FAkXK9epnlIA==" saltValue="gQC4yrLvnbJqxYZ0KSEoZA==" spinCount="100000" sqref="H49" name="Government revenues_1_3_40"/>
    <protectedRange algorithmName="SHA-512" hashValue="19r0bVvPR7yZA0UiYij7Tv1CBk3noIABvFePbLhCJ4nk3L6A+Fy+RdPPS3STf+a52x4pG2PQK4FAkXK9epnlIA==" saltValue="gQC4yrLvnbJqxYZ0KSEoZA==" spinCount="100000" sqref="H53" name="Government revenues_1_3_41"/>
    <protectedRange algorithmName="SHA-512" hashValue="19r0bVvPR7yZA0UiYij7Tv1CBk3noIABvFePbLhCJ4nk3L6A+Fy+RdPPS3STf+a52x4pG2PQK4FAkXK9epnlIA==" saltValue="gQC4yrLvnbJqxYZ0KSEoZA==" spinCount="100000" sqref="H75" name="Government revenues_1_3_42"/>
    <protectedRange algorithmName="SHA-512" hashValue="19r0bVvPR7yZA0UiYij7Tv1CBk3noIABvFePbLhCJ4nk3L6A+Fy+RdPPS3STf+a52x4pG2PQK4FAkXK9epnlIA==" saltValue="gQC4yrLvnbJqxYZ0KSEoZA==" spinCount="100000" sqref="H110" name="Government revenues_1_3_43"/>
    <protectedRange algorithmName="SHA-512" hashValue="19r0bVvPR7yZA0UiYij7Tv1CBk3noIABvFePbLhCJ4nk3L6A+Fy+RdPPS3STf+a52x4pG2PQK4FAkXK9epnlIA==" saltValue="gQC4yrLvnbJqxYZ0KSEoZA==" spinCount="100000" sqref="H117" name="Government revenues_1_3_44"/>
    <protectedRange algorithmName="SHA-512" hashValue="19r0bVvPR7yZA0UiYij7Tv1CBk3noIABvFePbLhCJ4nk3L6A+Fy+RdPPS3STf+a52x4pG2PQK4FAkXK9epnlIA==" saltValue="gQC4yrLvnbJqxYZ0KSEoZA==" spinCount="100000" sqref="H129" name="Government revenues_1_3_45"/>
    <protectedRange algorithmName="SHA-512" hashValue="19r0bVvPR7yZA0UiYij7Tv1CBk3noIABvFePbLhCJ4nk3L6A+Fy+RdPPS3STf+a52x4pG2PQK4FAkXK9epnlIA==" saltValue="gQC4yrLvnbJqxYZ0KSEoZA==" spinCount="100000" sqref="H202" name="Government revenues_1_3_46"/>
    <protectedRange algorithmName="SHA-512" hashValue="19r0bVvPR7yZA0UiYij7Tv1CBk3noIABvFePbLhCJ4nk3L6A+Fy+RdPPS3STf+a52x4pG2PQK4FAkXK9epnlIA==" saltValue="gQC4yrLvnbJqxYZ0KSEoZA==" spinCount="100000" sqref="H207" name="Government revenues_1_3_47"/>
    <protectedRange algorithmName="SHA-512" hashValue="19r0bVvPR7yZA0UiYij7Tv1CBk3noIABvFePbLhCJ4nk3L6A+Fy+RdPPS3STf+a52x4pG2PQK4FAkXK9epnlIA==" saltValue="gQC4yrLvnbJqxYZ0KSEoZA==" spinCount="100000" sqref="H212" name="Government revenues_1_3_48"/>
    <protectedRange algorithmName="SHA-512" hashValue="19r0bVvPR7yZA0UiYij7Tv1CBk3noIABvFePbLhCJ4nk3L6A+Fy+RdPPS3STf+a52x4pG2PQK4FAkXK9epnlIA==" saltValue="gQC4yrLvnbJqxYZ0KSEoZA==" spinCount="100000" sqref="H234" name="Government revenues_1_3_49"/>
    <protectedRange algorithmName="SHA-512" hashValue="19r0bVvPR7yZA0UiYij7Tv1CBk3noIABvFePbLhCJ4nk3L6A+Fy+RdPPS3STf+a52x4pG2PQK4FAkXK9epnlIA==" saltValue="gQC4yrLvnbJqxYZ0KSEoZA==" spinCount="100000" sqref="H244" name="Government revenues_1_3_50"/>
    <protectedRange algorithmName="SHA-512" hashValue="19r0bVvPR7yZA0UiYij7Tv1CBk3noIABvFePbLhCJ4nk3L6A+Fy+RdPPS3STf+a52x4pG2PQK4FAkXK9epnlIA==" saltValue="gQC4yrLvnbJqxYZ0KSEoZA==" spinCount="100000" sqref="H280" name="Government revenues_1_3_51"/>
    <protectedRange algorithmName="SHA-512" hashValue="19r0bVvPR7yZA0UiYij7Tv1CBk3noIABvFePbLhCJ4nk3L6A+Fy+RdPPS3STf+a52x4pG2PQK4FAkXK9epnlIA==" saltValue="gQC4yrLvnbJqxYZ0KSEoZA==" spinCount="100000" sqref="H285" name="Government revenues_1_3_52"/>
    <protectedRange algorithmName="SHA-512" hashValue="19r0bVvPR7yZA0UiYij7Tv1CBk3noIABvFePbLhCJ4nk3L6A+Fy+RdPPS3STf+a52x4pG2PQK4FAkXK9epnlIA==" saltValue="gQC4yrLvnbJqxYZ0KSEoZA==" spinCount="100000" sqref="H320" name="Government revenues_1_3_53"/>
    <protectedRange algorithmName="SHA-512" hashValue="19r0bVvPR7yZA0UiYij7Tv1CBk3noIABvFePbLhCJ4nk3L6A+Fy+RdPPS3STf+a52x4pG2PQK4FAkXK9epnlIA==" saltValue="gQC4yrLvnbJqxYZ0KSEoZA==" spinCount="100000" sqref="H334" name="Government revenues_1_3_54"/>
    <protectedRange algorithmName="SHA-512" hashValue="19r0bVvPR7yZA0UiYij7Tv1CBk3noIABvFePbLhCJ4nk3L6A+Fy+RdPPS3STf+a52x4pG2PQK4FAkXK9epnlIA==" saltValue="gQC4yrLvnbJqxYZ0KSEoZA==" spinCount="100000" sqref="H347" name="Government revenues_1_3_55"/>
    <protectedRange algorithmName="SHA-512" hashValue="19r0bVvPR7yZA0UiYij7Tv1CBk3noIABvFePbLhCJ4nk3L6A+Fy+RdPPS3STf+a52x4pG2PQK4FAkXK9epnlIA==" saltValue="gQC4yrLvnbJqxYZ0KSEoZA==" spinCount="100000" sqref="H370" name="Government revenues_1_3_56"/>
    <protectedRange algorithmName="SHA-512" hashValue="19r0bVvPR7yZA0UiYij7Tv1CBk3noIABvFePbLhCJ4nk3L6A+Fy+RdPPS3STf+a52x4pG2PQK4FAkXK9epnlIA==" saltValue="gQC4yrLvnbJqxYZ0KSEoZA==" spinCount="100000" sqref="H645" name="Government revenues_1_3_57"/>
    <protectedRange algorithmName="SHA-512" hashValue="19r0bVvPR7yZA0UiYij7Tv1CBk3noIABvFePbLhCJ4nk3L6A+Fy+RdPPS3STf+a52x4pG2PQK4FAkXK9epnlIA==" saltValue="gQC4yrLvnbJqxYZ0KSEoZA==" spinCount="100000" sqref="H911" name="Government revenues_1_3_58"/>
    <protectedRange algorithmName="SHA-512" hashValue="19r0bVvPR7yZA0UiYij7Tv1CBk3noIABvFePbLhCJ4nk3L6A+Fy+RdPPS3STf+a52x4pG2PQK4FAkXK9epnlIA==" saltValue="gQC4yrLvnbJqxYZ0KSEoZA==" spinCount="100000" sqref="H1164" name="Government revenues_1_3_59"/>
    <protectedRange algorithmName="SHA-512" hashValue="19r0bVvPR7yZA0UiYij7Tv1CBk3noIABvFePbLhCJ4nk3L6A+Fy+RdPPS3STf+a52x4pG2PQK4FAkXK9epnlIA==" saltValue="gQC4yrLvnbJqxYZ0KSEoZA==" spinCount="100000" sqref="H1372" name="Government revenues_1_3_60"/>
    <protectedRange algorithmName="SHA-512" hashValue="19r0bVvPR7yZA0UiYij7Tv1CBk3noIABvFePbLhCJ4nk3L6A+Fy+RdPPS3STf+a52x4pG2PQK4FAkXK9epnlIA==" saltValue="gQC4yrLvnbJqxYZ0KSEoZA==" spinCount="100000" sqref="H1410" name="Government revenues_1_3_61"/>
    <protectedRange algorithmName="SHA-512" hashValue="19r0bVvPR7yZA0UiYij7Tv1CBk3noIABvFePbLhCJ4nk3L6A+Fy+RdPPS3STf+a52x4pG2PQK4FAkXK9epnlIA==" saltValue="gQC4yrLvnbJqxYZ0KSEoZA==" spinCount="100000" sqref="H1442" name="Government revenues_1_3_62"/>
    <protectedRange algorithmName="SHA-512" hashValue="19r0bVvPR7yZA0UiYij7Tv1CBk3noIABvFePbLhCJ4nk3L6A+Fy+RdPPS3STf+a52x4pG2PQK4FAkXK9epnlIA==" saltValue="gQC4yrLvnbJqxYZ0KSEoZA==" spinCount="100000" sqref="H1621" name="Government revenues_1_3_63"/>
    <protectedRange algorithmName="SHA-512" hashValue="19r0bVvPR7yZA0UiYij7Tv1CBk3noIABvFePbLhCJ4nk3L6A+Fy+RdPPS3STf+a52x4pG2PQK4FAkXK9epnlIA==" saltValue="gQC4yrLvnbJqxYZ0KSEoZA==" spinCount="100000" sqref="H1723" name="Government revenues_1_3_64"/>
    <protectedRange algorithmName="SHA-512" hashValue="19r0bVvPR7yZA0UiYij7Tv1CBk3noIABvFePbLhCJ4nk3L6A+Fy+RdPPS3STf+a52x4pG2PQK4FAkXK9epnlIA==" saltValue="gQC4yrLvnbJqxYZ0KSEoZA==" spinCount="100000" sqref="H1756" name="Government revenues_1_3_65"/>
    <protectedRange algorithmName="SHA-512" hashValue="19r0bVvPR7yZA0UiYij7Tv1CBk3noIABvFePbLhCJ4nk3L6A+Fy+RdPPS3STf+a52x4pG2PQK4FAkXK9epnlIA==" saltValue="gQC4yrLvnbJqxYZ0KSEoZA==" spinCount="100000" sqref="H1802" name="Government revenues_1_3_66"/>
    <protectedRange algorithmName="SHA-512" hashValue="19r0bVvPR7yZA0UiYij7Tv1CBk3noIABvFePbLhCJ4nk3L6A+Fy+RdPPS3STf+a52x4pG2PQK4FAkXK9epnlIA==" saltValue="gQC4yrLvnbJqxYZ0KSEoZA==" spinCount="100000" sqref="H152 H296 H1605 H478 H322" name="Government revenues_1_3_67"/>
    <protectedRange algorithmName="SHA-512" hashValue="19r0bVvPR7yZA0UiYij7Tv1CBk3noIABvFePbLhCJ4nk3L6A+Fy+RdPPS3STf+a52x4pG2PQK4FAkXK9epnlIA==" saltValue="gQC4yrLvnbJqxYZ0KSEoZA==" spinCount="100000" sqref="H1811 H1529 H1297 H708 H515 H19:H20 H22:H23 H31:H32 H54 H61 H68 H76 H142 H145 H157 H174 H178 H193 H261 H343 H393" name="Government revenues_1_3_70"/>
    <protectedRange algorithmName="SHA-512" hashValue="19r0bVvPR7yZA0UiYij7Tv1CBk3noIABvFePbLhCJ4nk3L6A+Fy+RdPPS3STf+a52x4pG2PQK4FAkXK9epnlIA==" saltValue="gQC4yrLvnbJqxYZ0KSEoZA==" spinCount="100000" sqref="H56" name="Government revenues_1_3_72"/>
    <protectedRange algorithmName="SHA-512" hashValue="19r0bVvPR7yZA0UiYij7Tv1CBk3noIABvFePbLhCJ4nk3L6A+Fy+RdPPS3STf+a52x4pG2PQK4FAkXK9epnlIA==" saltValue="gQC4yrLvnbJqxYZ0KSEoZA==" spinCount="100000" sqref="H59" name="Government revenues_1_3_73"/>
    <protectedRange algorithmName="SHA-512" hashValue="19r0bVvPR7yZA0UiYij7Tv1CBk3noIABvFePbLhCJ4nk3L6A+Fy+RdPPS3STf+a52x4pG2PQK4FAkXK9epnlIA==" saltValue="gQC4yrLvnbJqxYZ0KSEoZA==" spinCount="100000" sqref="H118" name="Government revenues_1_3_74"/>
    <protectedRange algorithmName="SHA-512" hashValue="19r0bVvPR7yZA0UiYij7Tv1CBk3noIABvFePbLhCJ4nk3L6A+Fy+RdPPS3STf+a52x4pG2PQK4FAkXK9epnlIA==" saltValue="gQC4yrLvnbJqxYZ0KSEoZA==" spinCount="100000" sqref="H125" name="Government revenues_1_3_75"/>
    <protectedRange algorithmName="SHA-512" hashValue="19r0bVvPR7yZA0UiYij7Tv1CBk3noIABvFePbLhCJ4nk3L6A+Fy+RdPPS3STf+a52x4pG2PQK4FAkXK9epnlIA==" saltValue="gQC4yrLvnbJqxYZ0KSEoZA==" spinCount="100000" sqref="H127" name="Government revenues_1_3_76"/>
    <protectedRange algorithmName="SHA-512" hashValue="19r0bVvPR7yZA0UiYij7Tv1CBk3noIABvFePbLhCJ4nk3L6A+Fy+RdPPS3STf+a52x4pG2PQK4FAkXK9epnlIA==" saltValue="gQC4yrLvnbJqxYZ0KSEoZA==" spinCount="100000" sqref="H141" name="Government revenues_1_3_77"/>
    <protectedRange algorithmName="SHA-512" hashValue="19r0bVvPR7yZA0UiYij7Tv1CBk3noIABvFePbLhCJ4nk3L6A+Fy+RdPPS3STf+a52x4pG2PQK4FAkXK9epnlIA==" saltValue="gQC4yrLvnbJqxYZ0KSEoZA==" spinCount="100000" sqref="H153" name="Government revenues_1_3_78"/>
    <protectedRange algorithmName="SHA-512" hashValue="19r0bVvPR7yZA0UiYij7Tv1CBk3noIABvFePbLhCJ4nk3L6A+Fy+RdPPS3STf+a52x4pG2PQK4FAkXK9epnlIA==" saltValue="gQC4yrLvnbJqxYZ0KSEoZA==" spinCount="100000" sqref="H162" name="Government revenues_1_3_79"/>
    <protectedRange algorithmName="SHA-512" hashValue="19r0bVvPR7yZA0UiYij7Tv1CBk3noIABvFePbLhCJ4nk3L6A+Fy+RdPPS3STf+a52x4pG2PQK4FAkXK9epnlIA==" saltValue="gQC4yrLvnbJqxYZ0KSEoZA==" spinCount="100000" sqref="H176" name="Government revenues_1_3_80"/>
    <protectedRange algorithmName="SHA-512" hashValue="19r0bVvPR7yZA0UiYij7Tv1CBk3noIABvFePbLhCJ4nk3L6A+Fy+RdPPS3STf+a52x4pG2PQK4FAkXK9epnlIA==" saltValue="gQC4yrLvnbJqxYZ0KSEoZA==" spinCount="100000" sqref="H184:H185" name="Government revenues_1_3_81"/>
    <protectedRange algorithmName="SHA-512" hashValue="19r0bVvPR7yZA0UiYij7Tv1CBk3noIABvFePbLhCJ4nk3L6A+Fy+RdPPS3STf+a52x4pG2PQK4FAkXK9epnlIA==" saltValue="gQC4yrLvnbJqxYZ0KSEoZA==" spinCount="100000" sqref="H194" name="Government revenues_1_3_82"/>
    <protectedRange algorithmName="SHA-512" hashValue="19r0bVvPR7yZA0UiYij7Tv1CBk3noIABvFePbLhCJ4nk3L6A+Fy+RdPPS3STf+a52x4pG2PQK4FAkXK9epnlIA==" saltValue="gQC4yrLvnbJqxYZ0KSEoZA==" spinCount="100000" sqref="H237" name="Government revenues_1_3_83"/>
    <protectedRange algorithmName="SHA-512" hashValue="19r0bVvPR7yZA0UiYij7Tv1CBk3noIABvFePbLhCJ4nk3L6A+Fy+RdPPS3STf+a52x4pG2PQK4FAkXK9epnlIA==" saltValue="gQC4yrLvnbJqxYZ0KSEoZA==" spinCount="100000" sqref="H252" name="Government revenues_1_3_84"/>
    <protectedRange algorithmName="SHA-512" hashValue="19r0bVvPR7yZA0UiYij7Tv1CBk3noIABvFePbLhCJ4nk3L6A+Fy+RdPPS3STf+a52x4pG2PQK4FAkXK9epnlIA==" saltValue="gQC4yrLvnbJqxYZ0KSEoZA==" spinCount="100000" sqref="H284" name="Government revenues_1_3_85"/>
    <protectedRange algorithmName="SHA-512" hashValue="19r0bVvPR7yZA0UiYij7Tv1CBk3noIABvFePbLhCJ4nk3L6A+Fy+RdPPS3STf+a52x4pG2PQK4FAkXK9epnlIA==" saltValue="gQC4yrLvnbJqxYZ0KSEoZA==" spinCount="100000" sqref="H294" name="Government revenues_1_3_86"/>
    <protectedRange algorithmName="SHA-512" hashValue="19r0bVvPR7yZA0UiYij7Tv1CBk3noIABvFePbLhCJ4nk3L6A+Fy+RdPPS3STf+a52x4pG2PQK4FAkXK9epnlIA==" saltValue="gQC4yrLvnbJqxYZ0KSEoZA==" spinCount="100000" sqref="H339" name="Government revenues_1_3_87"/>
    <protectedRange algorithmName="SHA-512" hashValue="19r0bVvPR7yZA0UiYij7Tv1CBk3noIABvFePbLhCJ4nk3L6A+Fy+RdPPS3STf+a52x4pG2PQK4FAkXK9epnlIA==" saltValue="gQC4yrLvnbJqxYZ0KSEoZA==" spinCount="100000" sqref="H500" name="Government revenues_1_3_88"/>
    <protectedRange algorithmName="SHA-512" hashValue="19r0bVvPR7yZA0UiYij7Tv1CBk3noIABvFePbLhCJ4nk3L6A+Fy+RdPPS3STf+a52x4pG2PQK4FAkXK9epnlIA==" saltValue="gQC4yrLvnbJqxYZ0KSEoZA==" spinCount="100000" sqref="H552" name="Government revenues_1_3_89"/>
    <protectedRange algorithmName="SHA-512" hashValue="19r0bVvPR7yZA0UiYij7Tv1CBk3noIABvFePbLhCJ4nk3L6A+Fy+RdPPS3STf+a52x4pG2PQK4FAkXK9epnlIA==" saltValue="gQC4yrLvnbJqxYZ0KSEoZA==" spinCount="100000" sqref="H580" name="Government revenues_1_3_90"/>
    <protectedRange algorithmName="SHA-512" hashValue="19r0bVvPR7yZA0UiYij7Tv1CBk3noIABvFePbLhCJ4nk3L6A+Fy+RdPPS3STf+a52x4pG2PQK4FAkXK9epnlIA==" saltValue="gQC4yrLvnbJqxYZ0KSEoZA==" spinCount="100000" sqref="H624" name="Government revenues_1_3_91"/>
    <protectedRange algorithmName="SHA-512" hashValue="19r0bVvPR7yZA0UiYij7Tv1CBk3noIABvFePbLhCJ4nk3L6A+Fy+RdPPS3STf+a52x4pG2PQK4FAkXK9epnlIA==" saltValue="gQC4yrLvnbJqxYZ0KSEoZA==" spinCount="100000" sqref="H651" name="Government revenues_1_3_92"/>
    <protectedRange algorithmName="SHA-512" hashValue="19r0bVvPR7yZA0UiYij7Tv1CBk3noIABvFePbLhCJ4nk3L6A+Fy+RdPPS3STf+a52x4pG2PQK4FAkXK9epnlIA==" saltValue="gQC4yrLvnbJqxYZ0KSEoZA==" spinCount="100000" sqref="H1053" name="Government revenues_1_3_93"/>
    <protectedRange algorithmName="SHA-512" hashValue="19r0bVvPR7yZA0UiYij7Tv1CBk3noIABvFePbLhCJ4nk3L6A+Fy+RdPPS3STf+a52x4pG2PQK4FAkXK9epnlIA==" saltValue="gQC4yrLvnbJqxYZ0KSEoZA==" spinCount="100000" sqref="H1075" name="Government revenues_1_3_94"/>
    <protectedRange algorithmName="SHA-512" hashValue="19r0bVvPR7yZA0UiYij7Tv1CBk3noIABvFePbLhCJ4nk3L6A+Fy+RdPPS3STf+a52x4pG2PQK4FAkXK9epnlIA==" saltValue="gQC4yrLvnbJqxYZ0KSEoZA==" spinCount="100000" sqref="H1454" name="Government revenues_1_3_95"/>
    <protectedRange algorithmName="SHA-512" hashValue="19r0bVvPR7yZA0UiYij7Tv1CBk3noIABvFePbLhCJ4nk3L6A+Fy+RdPPS3STf+a52x4pG2PQK4FAkXK9epnlIA==" saltValue="gQC4yrLvnbJqxYZ0KSEoZA==" spinCount="100000" sqref="H1714" name="Government revenues_1_3_96"/>
    <protectedRange algorithmName="SHA-512" hashValue="19r0bVvPR7yZA0UiYij7Tv1CBk3noIABvFePbLhCJ4nk3L6A+Fy+RdPPS3STf+a52x4pG2PQK4FAkXK9epnlIA==" saltValue="gQC4yrLvnbJqxYZ0KSEoZA==" spinCount="100000" sqref="H1757" name="Government revenues_1_3_97"/>
    <protectedRange algorithmName="SHA-512" hashValue="19r0bVvPR7yZA0UiYij7Tv1CBk3noIABvFePbLhCJ4nk3L6A+Fy+RdPPS3STf+a52x4pG2PQK4FAkXK9epnlIA==" saltValue="gQC4yrLvnbJqxYZ0KSEoZA==" spinCount="100000" sqref="H1807" name="Government revenues_1_3_98"/>
  </protectedRanges>
  <mergeCells count="20">
    <mergeCell ref="D1823:K1823"/>
    <mergeCell ref="D1824:K1824"/>
    <mergeCell ref="D1825:K1825"/>
    <mergeCell ref="D1826:K1826"/>
    <mergeCell ref="I1837:K1837"/>
    <mergeCell ref="C1833:K1833"/>
    <mergeCell ref="C1834:K1834"/>
    <mergeCell ref="C1836:K1836"/>
    <mergeCell ref="C3:F3"/>
    <mergeCell ref="C4:G4"/>
    <mergeCell ref="C5:G5"/>
    <mergeCell ref="C6:G6"/>
    <mergeCell ref="C7:G7"/>
    <mergeCell ref="C11:K11"/>
    <mergeCell ref="C13:K13"/>
    <mergeCell ref="C1831:K1831"/>
    <mergeCell ref="C1832:K1832"/>
    <mergeCell ref="I4:K8"/>
    <mergeCell ref="C9:K9"/>
    <mergeCell ref="C8:G8"/>
  </mergeCells>
  <dataValidations count="8">
    <dataValidation type="whole" allowBlank="1" showInputMessage="1" showErrorMessage="1" errorTitle="Veuillez ne pas modifier" error="Veuillez ne pas modifier ces cellules" sqref="C1831:C1834 I1837:K1837" xr:uid="{57FB8956-8886-4544-B87B-E90A685DCD42}">
      <formula1>444</formula1>
      <formula2>445</formula2>
    </dataValidation>
    <dataValidation allowBlank="1" showInputMessage="1" showErrorMessage="1" errorTitle="Veuillez ne pas modifier" error="Veuillez ne pas modifier ces cellules" sqref="C1837:E1837" xr:uid="{2196945A-5BE1-4C2A-BE8A-AD6E26F529A7}"/>
    <dataValidation type="whole" errorStyle="warning" allowBlank="1" showInputMessage="1" showErrorMessage="1" errorTitle="Veuillez ne pas remplir" error="Ces cellules seront complétées automatiquement" sqref="K1815 K1817" xr:uid="{E0955F84-CF46-403C-A96B-A533675BDDC3}">
      <formula1>44444</formula1>
      <formula2>44445</formula2>
    </dataValidation>
    <dataValidation allowBlank="1" showInputMessage="1" showErrorMessage="1" promptTitle="Volume en nature" prompt="Veuillez renseigner le volume en nature du flux de revenu, si applicable" sqref="L15:L1812" xr:uid="{74B2EE4B-5C91-44FD-BAEF-E32A9E459541}"/>
    <dataValidation type="list" allowBlank="1" showInputMessage="1" showErrorMessage="1" sqref="C15:C1812" xr:uid="{B6B7EB1A-CE56-4498-9FA2-2F9C5748A2BD}">
      <formula1>Companies_list</formula1>
    </dataValidation>
    <dataValidation type="list" allowBlank="1" showInputMessage="1" showErrorMessage="1" promptTitle="Nom du flux de revenu" prompt="Veuillez saisir le nom des flux de revenus ici._x000a__x000a_Inclure uniquement les paiements effectués au nom des entreprises. NE PAS inclure les revenus au nom de particuliers, tels que PAYE, etc..." sqref="E15:E1812" xr:uid="{04B89EC5-5E6B-4F94-B74D-E536B28B3990}">
      <formula1>Revenue_stream_list</formula1>
    </dataValidation>
    <dataValidation type="list" allowBlank="1" showInputMessage="1" showErrorMessage="1" sqref="D15:D1812" xr:uid="{28EF720B-7618-42E4-BE48-44C61AC2FCAC}">
      <formula1>Government_entities_list</formula1>
    </dataValidation>
    <dataValidation type="decimal" operator="notBetween" allowBlank="1" showInputMessage="1" showErrorMessage="1" errorTitle="Nombre" error="Veuillez inscrire un nombre dans cette cellule" promptTitle="Montant du flux de revenus" prompt="Veuillez inscrire le montant total réconcilié du flux de revenus comme reporté par le gouvernement, " sqref="J15:J1812" xr:uid="{F5697852-5424-40D3-886B-BB5D3E2162F3}">
      <formula1>0.1</formula1>
      <formula2>0.2</formula2>
    </dataValidation>
  </dataValidations>
  <hyperlinks>
    <hyperlink ref="C13" r:id="rId1" location="r4-1" display="EITI Requirement 4.1" xr:uid="{00000000-0004-0000-0500-000004000000}"/>
    <hyperlink ref="C9:K9" r:id="rId2" display="If you have any questions, please contact data@eiti.org" xr:uid="{00000000-0004-0000-0500-000005000000}"/>
    <hyperlink ref="C1833:H1833" r:id="rId3" display="Pour la version la plus récente des modèles de données résumées, consultez https://eiti.org/fr/document/modele-donnees-resumees-itie" xr:uid="{8C407262-8913-493A-9FC4-16A008DC04B3}"/>
    <hyperlink ref="C1832:H1832" r:id="rId4" display="Vous voulez en savoir plus sur votre pays ? Vérifiez si votre pays met en œuvre la Norme ITIE en visitant https://eiti.org/countries" xr:uid="{B550273B-C2A8-4BFF-92DC-DA59B212B8B9}"/>
    <hyperlink ref="C1834:H1834" r:id="rId5" display="Give us your feedback or report a conflict in the data! Write to us at  data@eiti.org" xr:uid="{95C432BD-4805-43FB-BFB4-24CA5D2DDD85}"/>
    <hyperlink ref="C13:K13" r:id="rId6" location="r4-1" display="Exigence ITIE 4.1.c: Paiements des entreprises ;  Exigence ITIE 4.7: Déclaration par projet" xr:uid="{56E47720-71A5-4292-8CE6-DF965AE29E62}"/>
  </hyperlinks>
  <pageMargins left="0.7" right="0.7" top="0.75" bottom="0.75" header="0.3" footer="0.3"/>
  <pageSetup paperSize="9" orientation="portrait"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62CD62-4315-4760-9D20-3717CF5F4392}">
          <x14:formula1>
            <xm:f>Listes!$I$11:$I$168</xm:f>
          </x14:formula1>
          <xm:sqref>J1816 J1818</xm:sqref>
        </x14:dataValidation>
        <x14:dataValidation type="list" operator="greaterThanOrEqual" allowBlank="1" showInputMessage="1" showErrorMessage="1" errorTitle="Nombre" error="Veuillez saisir uniquement des chiffres dans cette cellule. " xr:uid="{7E81DBE5-6A63-472E-ABF4-C9C2638AEBE2}">
          <x14:formula1>
            <xm:f>Listes!$I$11:$I$168</xm:f>
          </x14:formula1>
          <xm:sqref>I15:I1812</xm:sqref>
        </x14:dataValidation>
        <x14:dataValidation type="list" allowBlank="1" showInputMessage="1" showErrorMessage="1" xr:uid="{E517FE03-1D14-4653-BEC3-9C25B305920A}">
          <x14:formula1>
            <xm:f>'Partie 3 - Entités déclarantes'!$B$367:$B$368</xm:f>
          </x14:formula1>
          <xm:sqref>H1606:H1620 H1564:H1569 H1507 H1494:H1495 H1759:H1768 H1571:H1579 H1497:H1505 H1509:H1516 H1770 H1518:H1519 H1521 H1644 H1592:H1597 H1533 H1535:H1548 H1622:H1641 H1724:H1731 H1550:H1562 H1773:H1800 H1523:H1528 H1715:H1721 H1647:H1713 H1599:H1604 H1531 H1733:H1754 H1581:H1590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246"/>
  <sheetViews>
    <sheetView zoomScale="70" zoomScaleNormal="70" workbookViewId="0"/>
  </sheetViews>
  <sheetFormatPr baseColWidth="10" defaultColWidth="26.28515625" defaultRowHeight="14.25" x14ac:dyDescent="0.25"/>
  <cols>
    <col min="7" max="7" width="29" customWidth="1"/>
    <col min="10" max="10" width="18.7109375" customWidth="1"/>
    <col min="11" max="11" width="29.85546875" customWidth="1"/>
    <col min="12" max="12" width="4" customWidth="1"/>
    <col min="13" max="13" width="3.85546875" customWidth="1"/>
    <col min="17" max="17" width="6.85546875" customWidth="1"/>
    <col min="18" max="18" width="5.28515625" customWidth="1"/>
    <col min="20" max="20" width="39.28515625" customWidth="1"/>
    <col min="26" max="26" width="8.7109375" customWidth="1"/>
    <col min="28" max="28" width="8.42578125" customWidth="1"/>
  </cols>
  <sheetData>
    <row r="1" spans="1:31" ht="28.5" x14ac:dyDescent="0.25">
      <c r="A1" s="5" t="s">
        <v>358</v>
      </c>
      <c r="B1" s="3"/>
      <c r="C1" s="3"/>
      <c r="D1" s="3"/>
      <c r="E1" s="3"/>
      <c r="F1" s="3"/>
      <c r="G1" s="3"/>
      <c r="H1" s="3"/>
      <c r="I1" s="5" t="s">
        <v>359</v>
      </c>
      <c r="J1" s="3"/>
      <c r="K1" s="5" t="s">
        <v>360</v>
      </c>
      <c r="L1" s="3"/>
      <c r="M1" s="3"/>
      <c r="N1" s="5" t="s">
        <v>361</v>
      </c>
      <c r="O1" s="5"/>
      <c r="P1" s="3"/>
      <c r="Q1" s="3"/>
      <c r="R1" s="3"/>
      <c r="S1" s="5" t="s">
        <v>362</v>
      </c>
      <c r="T1" s="3"/>
      <c r="U1" s="3"/>
      <c r="V1" s="3"/>
      <c r="W1" s="3"/>
      <c r="X1" s="3"/>
      <c r="Y1" s="3"/>
      <c r="Z1" s="3"/>
      <c r="AA1" s="5" t="s">
        <v>363</v>
      </c>
      <c r="AB1" s="3"/>
      <c r="AC1" s="5" t="s">
        <v>364</v>
      </c>
      <c r="AE1" s="5" t="s">
        <v>365</v>
      </c>
    </row>
    <row r="2" spans="1:31" ht="30" x14ac:dyDescent="0.25">
      <c r="A2" s="5" t="s">
        <v>366</v>
      </c>
      <c r="B2" s="5" t="s">
        <v>367</v>
      </c>
      <c r="C2" s="5" t="s">
        <v>368</v>
      </c>
      <c r="D2" s="5" t="s">
        <v>369</v>
      </c>
      <c r="E2" s="5" t="s">
        <v>370</v>
      </c>
      <c r="F2" s="5" t="s">
        <v>371</v>
      </c>
      <c r="G2" s="5" t="s">
        <v>372</v>
      </c>
      <c r="H2" s="3"/>
      <c r="I2" s="3" t="s">
        <v>373</v>
      </c>
      <c r="J2" s="3"/>
      <c r="K2" s="3" t="s">
        <v>373</v>
      </c>
      <c r="L2" s="3"/>
      <c r="M2" s="3"/>
      <c r="N2" s="6" t="s">
        <v>374</v>
      </c>
      <c r="O2" s="6" t="s">
        <v>375</v>
      </c>
      <c r="P2" s="6" t="s">
        <v>376</v>
      </c>
      <c r="Q2" s="3"/>
      <c r="R2" s="3"/>
      <c r="S2" s="5" t="s">
        <v>377</v>
      </c>
      <c r="T2" s="5" t="s">
        <v>378</v>
      </c>
      <c r="U2" s="5" t="s">
        <v>379</v>
      </c>
      <c r="V2" s="5" t="s">
        <v>380</v>
      </c>
      <c r="W2" s="5" t="s">
        <v>381</v>
      </c>
      <c r="X2" s="5" t="s">
        <v>382</v>
      </c>
      <c r="Y2" s="5" t="s">
        <v>383</v>
      </c>
      <c r="Z2" s="3"/>
      <c r="AA2" s="5" t="s">
        <v>384</v>
      </c>
      <c r="AB2" s="3"/>
      <c r="AC2" s="3" t="s">
        <v>385</v>
      </c>
      <c r="AE2" t="s">
        <v>259</v>
      </c>
    </row>
    <row r="3" spans="1:31" ht="42.75" x14ac:dyDescent="0.25">
      <c r="A3" s="3" t="s">
        <v>386</v>
      </c>
      <c r="B3" s="3" t="s">
        <v>387</v>
      </c>
      <c r="C3" s="3" t="s">
        <v>388</v>
      </c>
      <c r="D3" s="3" t="s">
        <v>389</v>
      </c>
      <c r="E3" s="3" t="s">
        <v>390</v>
      </c>
      <c r="F3" s="3">
        <v>971</v>
      </c>
      <c r="G3" s="3" t="s">
        <v>391</v>
      </c>
      <c r="H3" s="3"/>
      <c r="I3" s="3" t="s">
        <v>74</v>
      </c>
      <c r="J3" s="3"/>
      <c r="K3" s="7" t="s">
        <v>392</v>
      </c>
      <c r="L3" s="3"/>
      <c r="M3" s="3"/>
      <c r="N3" s="8" t="s">
        <v>393</v>
      </c>
      <c r="O3" s="3" t="s">
        <v>394</v>
      </c>
      <c r="P3" s="3" t="s">
        <v>395</v>
      </c>
      <c r="Q3" s="3"/>
      <c r="R3" s="3"/>
      <c r="S3" s="3" t="s">
        <v>316</v>
      </c>
      <c r="T3" s="3" t="s">
        <v>396</v>
      </c>
      <c r="U3" s="3" t="s">
        <v>397</v>
      </c>
      <c r="V3" s="3" t="s">
        <v>398</v>
      </c>
      <c r="W3" s="3" t="s">
        <v>399</v>
      </c>
      <c r="X3" s="3" t="s">
        <v>316</v>
      </c>
      <c r="Y3" s="3" t="s">
        <v>316</v>
      </c>
      <c r="Z3" s="3"/>
      <c r="AA3" s="3" t="s">
        <v>400</v>
      </c>
      <c r="AB3" s="3"/>
      <c r="AC3" s="3" t="s">
        <v>401</v>
      </c>
      <c r="AE3" t="s">
        <v>402</v>
      </c>
    </row>
    <row r="4" spans="1:31" ht="42.75" x14ac:dyDescent="0.25">
      <c r="A4" t="s">
        <v>403</v>
      </c>
      <c r="B4" t="s">
        <v>404</v>
      </c>
      <c r="C4" t="s">
        <v>405</v>
      </c>
      <c r="D4" t="s">
        <v>406</v>
      </c>
      <c r="E4" t="s">
        <v>407</v>
      </c>
      <c r="F4">
        <v>710</v>
      </c>
      <c r="G4" t="s">
        <v>408</v>
      </c>
      <c r="H4" s="3"/>
      <c r="I4" s="3" t="s">
        <v>64</v>
      </c>
      <c r="J4" s="3"/>
      <c r="K4" s="3" t="s">
        <v>409</v>
      </c>
      <c r="L4" s="3"/>
      <c r="M4" s="3"/>
      <c r="N4" s="8" t="s">
        <v>410</v>
      </c>
      <c r="O4" s="3" t="s">
        <v>411</v>
      </c>
      <c r="P4" s="3" t="s">
        <v>412</v>
      </c>
      <c r="Q4" s="3"/>
      <c r="R4" s="3"/>
      <c r="S4" s="3" t="s">
        <v>413</v>
      </c>
      <c r="T4" s="3" t="s">
        <v>414</v>
      </c>
      <c r="U4" s="3" t="s">
        <v>415</v>
      </c>
      <c r="V4" s="3" t="s">
        <v>398</v>
      </c>
      <c r="W4" s="3" t="s">
        <v>416</v>
      </c>
      <c r="X4" s="3" t="s">
        <v>413</v>
      </c>
      <c r="Y4" s="3" t="s">
        <v>413</v>
      </c>
      <c r="Z4" s="3"/>
      <c r="AA4" s="3" t="s">
        <v>81</v>
      </c>
      <c r="AB4" s="3"/>
      <c r="AC4" s="3" t="s">
        <v>417</v>
      </c>
      <c r="AE4" t="s">
        <v>262</v>
      </c>
    </row>
    <row r="5" spans="1:31" ht="28.5" x14ac:dyDescent="0.25">
      <c r="A5" s="3" t="s">
        <v>418</v>
      </c>
      <c r="B5" s="3" t="s">
        <v>419</v>
      </c>
      <c r="C5" s="3" t="s">
        <v>420</v>
      </c>
      <c r="D5" s="3" t="s">
        <v>421</v>
      </c>
      <c r="E5" s="3" t="s">
        <v>422</v>
      </c>
      <c r="F5" s="3">
        <v>8</v>
      </c>
      <c r="G5" s="3" t="s">
        <v>423</v>
      </c>
      <c r="H5" s="3"/>
      <c r="I5" s="3" t="s">
        <v>424</v>
      </c>
      <c r="J5" s="3"/>
      <c r="K5" s="3" t="s">
        <v>128</v>
      </c>
      <c r="L5" s="3"/>
      <c r="M5" s="3"/>
      <c r="N5" s="8" t="s">
        <v>425</v>
      </c>
      <c r="O5" s="3" t="s">
        <v>426</v>
      </c>
      <c r="P5" s="3" t="s">
        <v>427</v>
      </c>
      <c r="Q5" s="3"/>
      <c r="R5" s="3"/>
      <c r="S5" s="3" t="s">
        <v>428</v>
      </c>
      <c r="T5" s="3" t="s">
        <v>429</v>
      </c>
      <c r="U5" s="3" t="s">
        <v>430</v>
      </c>
      <c r="V5" s="3" t="s">
        <v>398</v>
      </c>
      <c r="W5" s="3" t="s">
        <v>428</v>
      </c>
      <c r="X5" s="3" t="s">
        <v>428</v>
      </c>
      <c r="Y5" s="3" t="s">
        <v>428</v>
      </c>
      <c r="Z5" s="3"/>
      <c r="AA5" s="3" t="s">
        <v>82</v>
      </c>
      <c r="AB5" s="3"/>
      <c r="AC5" s="3" t="s">
        <v>431</v>
      </c>
      <c r="AE5" t="s">
        <v>432</v>
      </c>
    </row>
    <row r="6" spans="1:31" x14ac:dyDescent="0.25">
      <c r="A6" s="3" t="s">
        <v>433</v>
      </c>
      <c r="B6" s="3" t="s">
        <v>434</v>
      </c>
      <c r="C6" s="3" t="s">
        <v>435</v>
      </c>
      <c r="D6" s="3" t="s">
        <v>436</v>
      </c>
      <c r="E6" s="3" t="s">
        <v>437</v>
      </c>
      <c r="F6" s="3">
        <v>12</v>
      </c>
      <c r="G6" s="3" t="s">
        <v>438</v>
      </c>
      <c r="H6" s="3"/>
      <c r="I6" s="3" t="s">
        <v>70</v>
      </c>
      <c r="J6" s="3"/>
      <c r="K6" s="3" t="s">
        <v>101</v>
      </c>
      <c r="L6" s="3"/>
      <c r="M6" s="3"/>
      <c r="N6" s="8" t="s">
        <v>439</v>
      </c>
      <c r="O6" s="3" t="s">
        <v>440</v>
      </c>
      <c r="P6" s="3" t="s">
        <v>441</v>
      </c>
      <c r="Q6" s="3"/>
      <c r="R6" s="3"/>
      <c r="S6" s="3" t="s">
        <v>442</v>
      </c>
      <c r="T6" s="3" t="s">
        <v>443</v>
      </c>
      <c r="U6" s="3" t="s">
        <v>444</v>
      </c>
      <c r="V6" s="3" t="s">
        <v>398</v>
      </c>
      <c r="W6" s="3" t="s">
        <v>442</v>
      </c>
      <c r="X6" s="3" t="s">
        <v>442</v>
      </c>
      <c r="Y6" s="3" t="s">
        <v>442</v>
      </c>
      <c r="Z6" s="3"/>
      <c r="AA6" s="3" t="s">
        <v>277</v>
      </c>
      <c r="AB6" s="3"/>
      <c r="AC6" s="3" t="s">
        <v>445</v>
      </c>
      <c r="AE6" t="s">
        <v>446</v>
      </c>
    </row>
    <row r="7" spans="1:31" ht="57" x14ac:dyDescent="0.25">
      <c r="A7" t="s">
        <v>447</v>
      </c>
      <c r="B7" t="s">
        <v>448</v>
      </c>
      <c r="C7" t="s">
        <v>449</v>
      </c>
      <c r="D7" t="s">
        <v>450</v>
      </c>
      <c r="E7" t="s">
        <v>451</v>
      </c>
      <c r="F7">
        <v>978</v>
      </c>
      <c r="G7" t="s">
        <v>452</v>
      </c>
      <c r="H7" s="3"/>
      <c r="I7" s="3" t="s">
        <v>453</v>
      </c>
      <c r="J7" s="3"/>
      <c r="K7" s="3" t="s">
        <v>140</v>
      </c>
      <c r="L7" s="3"/>
      <c r="N7" s="8" t="s">
        <v>454</v>
      </c>
      <c r="O7" s="3" t="s">
        <v>455</v>
      </c>
      <c r="P7" s="3" t="s">
        <v>456</v>
      </c>
      <c r="Q7" s="3"/>
      <c r="R7" s="3"/>
      <c r="S7" s="3" t="s">
        <v>321</v>
      </c>
      <c r="T7" s="3" t="s">
        <v>457</v>
      </c>
      <c r="U7" s="3" t="s">
        <v>458</v>
      </c>
      <c r="V7" s="3" t="s">
        <v>398</v>
      </c>
      <c r="W7" s="3" t="s">
        <v>459</v>
      </c>
      <c r="X7" s="3" t="s">
        <v>460</v>
      </c>
      <c r="Y7" s="3" t="s">
        <v>460</v>
      </c>
      <c r="Z7" s="3"/>
      <c r="AA7" s="3" t="s">
        <v>453</v>
      </c>
      <c r="AB7" s="3"/>
      <c r="AC7" s="3" t="s">
        <v>279</v>
      </c>
      <c r="AE7" t="s">
        <v>461</v>
      </c>
    </row>
    <row r="8" spans="1:31" ht="28.5" x14ac:dyDescent="0.25">
      <c r="A8" s="3" t="s">
        <v>462</v>
      </c>
      <c r="B8" s="3" t="s">
        <v>463</v>
      </c>
      <c r="C8" s="3" t="s">
        <v>464</v>
      </c>
      <c r="D8" s="3" t="s">
        <v>465</v>
      </c>
      <c r="E8" s="3" t="s">
        <v>451</v>
      </c>
      <c r="F8" s="3">
        <v>978</v>
      </c>
      <c r="G8" s="3" t="s">
        <v>452</v>
      </c>
      <c r="H8" s="3"/>
      <c r="I8" s="3"/>
      <c r="J8" s="3"/>
      <c r="K8" s="3"/>
      <c r="L8" s="3"/>
      <c r="M8" s="3"/>
      <c r="N8" s="8" t="s">
        <v>466</v>
      </c>
      <c r="O8" s="3" t="s">
        <v>467</v>
      </c>
      <c r="P8" s="3" t="s">
        <v>468</v>
      </c>
      <c r="Q8" s="3"/>
      <c r="R8" s="3"/>
      <c r="S8" s="3" t="s">
        <v>469</v>
      </c>
      <c r="T8" s="3" t="s">
        <v>470</v>
      </c>
      <c r="U8" s="3" t="s">
        <v>471</v>
      </c>
      <c r="V8" s="3" t="s">
        <v>398</v>
      </c>
      <c r="W8" s="3" t="s">
        <v>459</v>
      </c>
      <c r="X8" s="3" t="s">
        <v>469</v>
      </c>
      <c r="Y8" s="3" t="s">
        <v>469</v>
      </c>
      <c r="Z8" s="3"/>
      <c r="AA8" s="3" t="s">
        <v>472</v>
      </c>
      <c r="AB8" s="3"/>
      <c r="AC8" s="3" t="s">
        <v>453</v>
      </c>
    </row>
    <row r="9" spans="1:31" ht="57" x14ac:dyDescent="0.25">
      <c r="A9" s="3" t="s">
        <v>473</v>
      </c>
      <c r="B9" s="3" t="s">
        <v>474</v>
      </c>
      <c r="C9" s="3" t="s">
        <v>475</v>
      </c>
      <c r="D9" s="3" t="s">
        <v>476</v>
      </c>
      <c r="E9" s="3" t="s">
        <v>477</v>
      </c>
      <c r="F9" s="3">
        <v>973</v>
      </c>
      <c r="G9" s="3" t="s">
        <v>478</v>
      </c>
      <c r="H9" s="3"/>
      <c r="I9" s="5" t="s">
        <v>479</v>
      </c>
      <c r="J9" s="3"/>
      <c r="K9" s="3"/>
      <c r="L9" s="3"/>
      <c r="M9" s="3"/>
      <c r="N9" s="8" t="s">
        <v>480</v>
      </c>
      <c r="O9" s="3" t="s">
        <v>481</v>
      </c>
      <c r="P9" s="3" t="s">
        <v>168</v>
      </c>
      <c r="Q9" s="3"/>
      <c r="R9" s="3"/>
      <c r="S9" s="3" t="s">
        <v>319</v>
      </c>
      <c r="T9" s="3" t="s">
        <v>482</v>
      </c>
      <c r="U9" s="3" t="s">
        <v>483</v>
      </c>
      <c r="V9" s="3" t="s">
        <v>398</v>
      </c>
      <c r="W9" s="3" t="s">
        <v>459</v>
      </c>
      <c r="X9" s="3" t="s">
        <v>484</v>
      </c>
      <c r="Y9" s="3" t="s">
        <v>319</v>
      </c>
      <c r="Z9" s="3"/>
      <c r="AA9" s="3" t="s">
        <v>279</v>
      </c>
      <c r="AB9" s="3"/>
      <c r="AC9" s="3"/>
    </row>
    <row r="10" spans="1:31" ht="57" x14ac:dyDescent="0.25">
      <c r="A10" s="3" t="s">
        <v>485</v>
      </c>
      <c r="B10" s="3" t="s">
        <v>486</v>
      </c>
      <c r="C10" s="3" t="s">
        <v>487</v>
      </c>
      <c r="D10" s="3" t="s">
        <v>488</v>
      </c>
      <c r="E10" s="3" t="s">
        <v>489</v>
      </c>
      <c r="F10" s="3">
        <v>951</v>
      </c>
      <c r="G10" s="3" t="s">
        <v>490</v>
      </c>
      <c r="H10" s="3"/>
      <c r="I10" s="4" t="s">
        <v>491</v>
      </c>
      <c r="J10" s="4" t="s">
        <v>492</v>
      </c>
      <c r="K10" s="9" t="s">
        <v>493</v>
      </c>
      <c r="L10" s="3"/>
      <c r="M10" s="3"/>
      <c r="N10" s="8" t="s">
        <v>494</v>
      </c>
      <c r="O10" s="3" t="s">
        <v>495</v>
      </c>
      <c r="P10" s="3" t="s">
        <v>496</v>
      </c>
      <c r="Q10" s="3"/>
      <c r="R10" s="3"/>
      <c r="S10" s="3" t="s">
        <v>497</v>
      </c>
      <c r="T10" s="3" t="s">
        <v>498</v>
      </c>
      <c r="U10" s="3" t="s">
        <v>499</v>
      </c>
      <c r="V10" s="3" t="s">
        <v>398</v>
      </c>
      <c r="W10" s="3" t="s">
        <v>459</v>
      </c>
      <c r="X10" s="3" t="s">
        <v>484</v>
      </c>
      <c r="Y10" s="3" t="s">
        <v>497</v>
      </c>
      <c r="Z10" s="3"/>
      <c r="AA10" s="3"/>
      <c r="AB10" s="3"/>
      <c r="AC10" s="3"/>
    </row>
    <row r="11" spans="1:31" ht="57" x14ac:dyDescent="0.25">
      <c r="A11" s="3" t="s">
        <v>500</v>
      </c>
      <c r="B11" s="3" t="s">
        <v>501</v>
      </c>
      <c r="C11" s="3" t="s">
        <v>502</v>
      </c>
      <c r="D11" s="3" t="s">
        <v>503</v>
      </c>
      <c r="E11" s="3" t="s">
        <v>489</v>
      </c>
      <c r="F11" s="3">
        <v>951</v>
      </c>
      <c r="G11" s="3" t="s">
        <v>490</v>
      </c>
      <c r="H11" s="3"/>
      <c r="I11" s="10" t="s">
        <v>504</v>
      </c>
      <c r="J11" s="10">
        <v>784</v>
      </c>
      <c r="K11" s="11" t="s">
        <v>505</v>
      </c>
      <c r="L11" s="3"/>
      <c r="M11" s="3"/>
      <c r="N11" s="8" t="s">
        <v>506</v>
      </c>
      <c r="O11" s="3" t="s">
        <v>507</v>
      </c>
      <c r="P11" s="3" t="s">
        <v>508</v>
      </c>
      <c r="Q11" s="3"/>
      <c r="R11" s="3"/>
      <c r="S11" s="3" t="s">
        <v>509</v>
      </c>
      <c r="T11" s="3" t="s">
        <v>510</v>
      </c>
      <c r="U11" s="3" t="s">
        <v>511</v>
      </c>
      <c r="V11" s="3" t="s">
        <v>398</v>
      </c>
      <c r="W11" s="3" t="s">
        <v>459</v>
      </c>
      <c r="X11" s="3" t="s">
        <v>484</v>
      </c>
      <c r="Y11" s="3" t="s">
        <v>509</v>
      </c>
      <c r="Z11" s="3"/>
      <c r="AA11" s="3"/>
      <c r="AB11" s="3"/>
      <c r="AC11" s="3"/>
    </row>
    <row r="12" spans="1:31" ht="42.75" x14ac:dyDescent="0.25">
      <c r="A12" t="s">
        <v>512</v>
      </c>
      <c r="B12" t="s">
        <v>513</v>
      </c>
      <c r="C12" t="s">
        <v>514</v>
      </c>
      <c r="D12" t="s">
        <v>515</v>
      </c>
      <c r="E12" t="s">
        <v>516</v>
      </c>
      <c r="F12">
        <v>532</v>
      </c>
      <c r="G12" t="s">
        <v>517</v>
      </c>
      <c r="H12" s="3"/>
      <c r="I12" s="10" t="s">
        <v>518</v>
      </c>
      <c r="J12" s="10">
        <v>971</v>
      </c>
      <c r="K12" s="11" t="s">
        <v>519</v>
      </c>
      <c r="L12" s="3"/>
      <c r="M12" s="3"/>
      <c r="N12" s="8" t="s">
        <v>520</v>
      </c>
      <c r="O12" s="3" t="s">
        <v>521</v>
      </c>
      <c r="P12" s="3" t="s">
        <v>522</v>
      </c>
      <c r="Q12" s="3"/>
      <c r="R12" s="3"/>
      <c r="S12" s="3" t="s">
        <v>523</v>
      </c>
      <c r="T12" s="3" t="s">
        <v>524</v>
      </c>
      <c r="U12" s="3" t="s">
        <v>525</v>
      </c>
      <c r="V12" s="3" t="s">
        <v>398</v>
      </c>
      <c r="W12" s="3" t="s">
        <v>526</v>
      </c>
      <c r="X12" s="3" t="s">
        <v>523</v>
      </c>
      <c r="Y12" s="3" t="s">
        <v>523</v>
      </c>
      <c r="Z12" s="3"/>
      <c r="AA12" s="3"/>
      <c r="AB12" s="3"/>
      <c r="AC12" s="3"/>
    </row>
    <row r="13" spans="1:31" ht="42.75" x14ac:dyDescent="0.25">
      <c r="A13" t="s">
        <v>527</v>
      </c>
      <c r="B13" t="s">
        <v>528</v>
      </c>
      <c r="C13" t="s">
        <v>529</v>
      </c>
      <c r="D13" t="s">
        <v>530</v>
      </c>
      <c r="E13" t="s">
        <v>531</v>
      </c>
      <c r="F13">
        <v>682</v>
      </c>
      <c r="G13" t="s">
        <v>532</v>
      </c>
      <c r="H13" s="3"/>
      <c r="I13" s="10" t="s">
        <v>533</v>
      </c>
      <c r="J13" s="10">
        <v>8</v>
      </c>
      <c r="K13" s="11" t="s">
        <v>534</v>
      </c>
      <c r="L13" s="3"/>
      <c r="M13" s="3"/>
      <c r="N13" s="8" t="s">
        <v>535</v>
      </c>
      <c r="O13" s="3" t="s">
        <v>536</v>
      </c>
      <c r="P13" s="3" t="s">
        <v>537</v>
      </c>
      <c r="Q13" s="3"/>
      <c r="R13" s="3"/>
      <c r="S13" s="3" t="s">
        <v>315</v>
      </c>
      <c r="T13" s="3" t="s">
        <v>538</v>
      </c>
      <c r="U13" s="3" t="s">
        <v>539</v>
      </c>
      <c r="V13" s="3" t="s">
        <v>398</v>
      </c>
      <c r="W13" s="3" t="s">
        <v>526</v>
      </c>
      <c r="X13" s="3" t="s">
        <v>315</v>
      </c>
      <c r="Y13" s="3" t="s">
        <v>315</v>
      </c>
      <c r="Z13" s="3"/>
      <c r="AA13" s="3"/>
      <c r="AB13" s="3"/>
      <c r="AC13" s="3"/>
    </row>
    <row r="14" spans="1:31" ht="42.75" x14ac:dyDescent="0.25">
      <c r="A14" s="3" t="s">
        <v>540</v>
      </c>
      <c r="B14" s="3" t="s">
        <v>541</v>
      </c>
      <c r="C14" s="3" t="s">
        <v>542</v>
      </c>
      <c r="D14" s="3" t="s">
        <v>543</v>
      </c>
      <c r="E14" s="3" t="s">
        <v>544</v>
      </c>
      <c r="F14" s="3">
        <v>32</v>
      </c>
      <c r="G14" s="3" t="s">
        <v>545</v>
      </c>
      <c r="H14" s="3"/>
      <c r="I14" s="10" t="s">
        <v>546</v>
      </c>
      <c r="J14" s="10">
        <v>51</v>
      </c>
      <c r="K14" s="11" t="s">
        <v>547</v>
      </c>
      <c r="L14" s="3"/>
      <c r="M14" s="3"/>
      <c r="N14" s="8" t="s">
        <v>548</v>
      </c>
      <c r="O14" s="3" t="s">
        <v>549</v>
      </c>
      <c r="P14" s="3" t="s">
        <v>550</v>
      </c>
      <c r="Q14" s="3"/>
      <c r="R14" s="3"/>
      <c r="S14" s="3" t="s">
        <v>551</v>
      </c>
      <c r="T14" s="3" t="s">
        <v>552</v>
      </c>
      <c r="U14" s="3" t="s">
        <v>553</v>
      </c>
      <c r="V14" s="3" t="s">
        <v>398</v>
      </c>
      <c r="W14" s="3" t="s">
        <v>526</v>
      </c>
      <c r="X14" s="3" t="s">
        <v>551</v>
      </c>
      <c r="Y14" s="3" t="s">
        <v>551</v>
      </c>
      <c r="Z14" s="3"/>
      <c r="AA14" s="3"/>
      <c r="AB14" s="3"/>
      <c r="AC14" s="3"/>
    </row>
    <row r="15" spans="1:31" ht="42.75" x14ac:dyDescent="0.25">
      <c r="A15" s="3" t="s">
        <v>554</v>
      </c>
      <c r="B15" s="3" t="s">
        <v>555</v>
      </c>
      <c r="C15" s="3" t="s">
        <v>556</v>
      </c>
      <c r="D15" s="3" t="s">
        <v>557</v>
      </c>
      <c r="E15" s="3" t="s">
        <v>558</v>
      </c>
      <c r="F15" s="3">
        <v>51</v>
      </c>
      <c r="G15" s="3" t="s">
        <v>559</v>
      </c>
      <c r="H15" s="3"/>
      <c r="I15" s="10" t="s">
        <v>560</v>
      </c>
      <c r="J15" s="10">
        <v>532</v>
      </c>
      <c r="K15" s="11" t="s">
        <v>561</v>
      </c>
      <c r="L15" s="3"/>
      <c r="M15" s="3"/>
      <c r="N15" s="8" t="s">
        <v>562</v>
      </c>
      <c r="O15" s="3" t="s">
        <v>563</v>
      </c>
      <c r="P15" s="3" t="s">
        <v>564</v>
      </c>
      <c r="Q15" s="3"/>
      <c r="R15" s="3"/>
      <c r="S15" s="3" t="s">
        <v>311</v>
      </c>
      <c r="T15" s="3" t="s">
        <v>565</v>
      </c>
      <c r="U15" s="3" t="s">
        <v>566</v>
      </c>
      <c r="V15" s="3" t="s">
        <v>398</v>
      </c>
      <c r="W15" s="3" t="s">
        <v>311</v>
      </c>
      <c r="X15" s="3" t="s">
        <v>311</v>
      </c>
      <c r="Y15" s="3" t="s">
        <v>311</v>
      </c>
      <c r="Z15" s="3"/>
      <c r="AA15" s="3"/>
      <c r="AB15" s="3"/>
      <c r="AC15" s="3"/>
    </row>
    <row r="16" spans="1:31" ht="28.5" x14ac:dyDescent="0.25">
      <c r="A16" s="3" t="s">
        <v>567</v>
      </c>
      <c r="B16" s="3" t="s">
        <v>568</v>
      </c>
      <c r="C16" s="3" t="s">
        <v>569</v>
      </c>
      <c r="D16" s="3" t="s">
        <v>570</v>
      </c>
      <c r="E16" s="3" t="s">
        <v>571</v>
      </c>
      <c r="F16" s="3">
        <v>533</v>
      </c>
      <c r="G16" s="3" t="s">
        <v>572</v>
      </c>
      <c r="H16" s="3"/>
      <c r="I16" s="10" t="s">
        <v>573</v>
      </c>
      <c r="J16" s="10">
        <v>973</v>
      </c>
      <c r="K16" s="11" t="s">
        <v>574</v>
      </c>
      <c r="L16" s="3"/>
      <c r="M16" s="3"/>
      <c r="N16" s="8" t="s">
        <v>575</v>
      </c>
      <c r="O16" s="3" t="s">
        <v>576</v>
      </c>
      <c r="P16" s="3" t="s">
        <v>577</v>
      </c>
      <c r="Q16" s="3"/>
      <c r="R16" s="3"/>
      <c r="S16" s="3" t="s">
        <v>313</v>
      </c>
      <c r="T16" s="3" t="s">
        <v>578</v>
      </c>
      <c r="U16" s="3" t="s">
        <v>579</v>
      </c>
      <c r="V16" s="3" t="s">
        <v>580</v>
      </c>
      <c r="W16" s="3" t="s">
        <v>313</v>
      </c>
      <c r="X16" s="3" t="s">
        <v>313</v>
      </c>
      <c r="Y16" s="3" t="s">
        <v>313</v>
      </c>
      <c r="Z16" s="3"/>
      <c r="AA16" s="3"/>
      <c r="AB16" s="3"/>
      <c r="AC16" s="3"/>
    </row>
    <row r="17" spans="1:29" ht="28.5" x14ac:dyDescent="0.25">
      <c r="A17" s="3" t="s">
        <v>581</v>
      </c>
      <c r="B17" s="3" t="s">
        <v>582</v>
      </c>
      <c r="C17" s="3" t="s">
        <v>583</v>
      </c>
      <c r="D17" s="3" t="s">
        <v>584</v>
      </c>
      <c r="E17" s="3" t="s">
        <v>585</v>
      </c>
      <c r="F17" s="3">
        <v>36</v>
      </c>
      <c r="G17" s="3" t="s">
        <v>586</v>
      </c>
      <c r="H17" s="3"/>
      <c r="I17" s="10" t="s">
        <v>587</v>
      </c>
      <c r="J17" s="10">
        <v>32</v>
      </c>
      <c r="K17" s="11" t="s">
        <v>588</v>
      </c>
      <c r="L17" s="3"/>
      <c r="M17" s="3"/>
      <c r="N17" s="8" t="s">
        <v>589</v>
      </c>
      <c r="O17" s="3" t="s">
        <v>590</v>
      </c>
      <c r="P17" s="3" t="s">
        <v>591</v>
      </c>
      <c r="Q17" s="3"/>
      <c r="R17" s="3"/>
      <c r="S17" s="3" t="s">
        <v>592</v>
      </c>
      <c r="T17" s="3" t="s">
        <v>593</v>
      </c>
      <c r="U17" s="3" t="s">
        <v>594</v>
      </c>
      <c r="V17" s="3" t="s">
        <v>595</v>
      </c>
      <c r="W17" s="3" t="s">
        <v>596</v>
      </c>
      <c r="X17" s="3" t="s">
        <v>597</v>
      </c>
      <c r="Y17" s="3" t="s">
        <v>592</v>
      </c>
      <c r="Z17" s="3"/>
      <c r="AA17" s="3"/>
      <c r="AB17" s="3"/>
      <c r="AC17" s="3"/>
    </row>
    <row r="18" spans="1:29" ht="28.5" x14ac:dyDescent="0.25">
      <c r="A18" s="3" t="s">
        <v>598</v>
      </c>
      <c r="B18" s="3" t="s">
        <v>599</v>
      </c>
      <c r="C18" s="3" t="s">
        <v>600</v>
      </c>
      <c r="D18" s="3" t="s">
        <v>601</v>
      </c>
      <c r="E18" s="3" t="s">
        <v>451</v>
      </c>
      <c r="F18" s="3">
        <v>978</v>
      </c>
      <c r="G18" s="3" t="s">
        <v>452</v>
      </c>
      <c r="H18" s="3"/>
      <c r="I18" s="10" t="s">
        <v>602</v>
      </c>
      <c r="J18" s="10">
        <v>36</v>
      </c>
      <c r="K18" s="11" t="s">
        <v>603</v>
      </c>
      <c r="L18" s="3"/>
      <c r="M18" s="3"/>
      <c r="N18" s="8" t="s">
        <v>604</v>
      </c>
      <c r="O18" s="3" t="s">
        <v>605</v>
      </c>
      <c r="P18" s="3" t="s">
        <v>606</v>
      </c>
      <c r="Q18" s="3"/>
      <c r="R18" s="3"/>
      <c r="S18" s="3" t="s">
        <v>607</v>
      </c>
      <c r="T18" s="3" t="s">
        <v>608</v>
      </c>
      <c r="U18" s="3" t="s">
        <v>609</v>
      </c>
      <c r="V18" s="3" t="s">
        <v>595</v>
      </c>
      <c r="W18" s="3" t="s">
        <v>596</v>
      </c>
      <c r="X18" s="3" t="s">
        <v>597</v>
      </c>
      <c r="Y18" s="3" t="s">
        <v>607</v>
      </c>
      <c r="Z18" s="3"/>
      <c r="AA18" s="3"/>
      <c r="AB18" s="3"/>
      <c r="AC18" s="3"/>
    </row>
    <row r="19" spans="1:29" ht="28.5" x14ac:dyDescent="0.25">
      <c r="A19" s="3" t="s">
        <v>610</v>
      </c>
      <c r="B19" s="3" t="s">
        <v>611</v>
      </c>
      <c r="C19" s="3" t="s">
        <v>612</v>
      </c>
      <c r="D19" s="3" t="s">
        <v>613</v>
      </c>
      <c r="E19" s="3" t="s">
        <v>614</v>
      </c>
      <c r="F19" s="3">
        <v>944</v>
      </c>
      <c r="G19" s="3" t="s">
        <v>615</v>
      </c>
      <c r="H19" s="3"/>
      <c r="I19" s="10" t="s">
        <v>616</v>
      </c>
      <c r="J19" s="10">
        <v>533</v>
      </c>
      <c r="K19" s="11" t="s">
        <v>617</v>
      </c>
      <c r="L19" s="3"/>
      <c r="M19" s="3"/>
      <c r="N19" s="8" t="s">
        <v>618</v>
      </c>
      <c r="O19" s="3" t="s">
        <v>619</v>
      </c>
      <c r="P19" s="3" t="s">
        <v>620</v>
      </c>
      <c r="Q19" s="3"/>
      <c r="R19" s="3"/>
      <c r="S19" s="3" t="s">
        <v>621</v>
      </c>
      <c r="T19" s="3" t="s">
        <v>622</v>
      </c>
      <c r="U19" s="3" t="s">
        <v>623</v>
      </c>
      <c r="V19" s="3" t="s">
        <v>595</v>
      </c>
      <c r="W19" s="3" t="s">
        <v>596</v>
      </c>
      <c r="X19" s="3" t="s">
        <v>621</v>
      </c>
      <c r="Y19" s="3" t="s">
        <v>621</v>
      </c>
      <c r="Z19" s="3"/>
      <c r="AA19" s="3"/>
      <c r="AB19" s="3"/>
      <c r="AC19" s="3"/>
    </row>
    <row r="20" spans="1:29" ht="28.5" x14ac:dyDescent="0.25">
      <c r="A20" s="3" t="s">
        <v>624</v>
      </c>
      <c r="B20" s="3" t="s">
        <v>625</v>
      </c>
      <c r="C20" s="3" t="s">
        <v>626</v>
      </c>
      <c r="D20" s="3" t="s">
        <v>627</v>
      </c>
      <c r="E20" s="3" t="s">
        <v>628</v>
      </c>
      <c r="F20" s="3">
        <v>44</v>
      </c>
      <c r="G20" s="3" t="s">
        <v>629</v>
      </c>
      <c r="H20" s="3"/>
      <c r="I20" s="10" t="s">
        <v>630</v>
      </c>
      <c r="J20" s="10">
        <v>944</v>
      </c>
      <c r="K20" s="11" t="s">
        <v>631</v>
      </c>
      <c r="L20" s="3"/>
      <c r="M20" s="3"/>
      <c r="N20" s="8" t="s">
        <v>632</v>
      </c>
      <c r="O20" s="3" t="s">
        <v>633</v>
      </c>
      <c r="P20" s="3" t="s">
        <v>634</v>
      </c>
      <c r="Q20" s="3"/>
      <c r="R20" s="3"/>
      <c r="S20" s="3" t="s">
        <v>322</v>
      </c>
      <c r="T20" s="3" t="s">
        <v>635</v>
      </c>
      <c r="U20" s="3" t="s">
        <v>636</v>
      </c>
      <c r="V20" s="3" t="s">
        <v>595</v>
      </c>
      <c r="W20" s="3" t="s">
        <v>596</v>
      </c>
      <c r="X20" s="3" t="s">
        <v>637</v>
      </c>
      <c r="Y20" s="3" t="s">
        <v>322</v>
      </c>
      <c r="Z20" s="3"/>
      <c r="AA20" s="3"/>
      <c r="AB20" s="3"/>
      <c r="AC20" s="3"/>
    </row>
    <row r="21" spans="1:29" ht="28.5" x14ac:dyDescent="0.25">
      <c r="A21" s="3" t="s">
        <v>638</v>
      </c>
      <c r="B21" s="3" t="s">
        <v>639</v>
      </c>
      <c r="C21" s="3" t="s">
        <v>640</v>
      </c>
      <c r="D21" s="3" t="s">
        <v>641</v>
      </c>
      <c r="E21" s="3" t="s">
        <v>642</v>
      </c>
      <c r="F21" s="3">
        <v>48</v>
      </c>
      <c r="G21" s="3" t="s">
        <v>643</v>
      </c>
      <c r="H21" s="3"/>
      <c r="I21" s="10" t="s">
        <v>644</v>
      </c>
      <c r="J21" s="10">
        <v>977</v>
      </c>
      <c r="K21" s="11" t="s">
        <v>645</v>
      </c>
      <c r="L21" s="3"/>
      <c r="M21" s="3"/>
      <c r="N21" s="8" t="s">
        <v>646</v>
      </c>
      <c r="O21" s="3" t="s">
        <v>647</v>
      </c>
      <c r="P21" s="3" t="s">
        <v>648</v>
      </c>
      <c r="Q21" s="3"/>
      <c r="R21" s="3"/>
      <c r="S21" s="3" t="s">
        <v>649</v>
      </c>
      <c r="T21" s="3" t="s">
        <v>650</v>
      </c>
      <c r="U21" s="3" t="s">
        <v>651</v>
      </c>
      <c r="V21" s="3" t="s">
        <v>595</v>
      </c>
      <c r="W21" s="3" t="s">
        <v>596</v>
      </c>
      <c r="X21" s="3" t="s">
        <v>637</v>
      </c>
      <c r="Y21" s="3" t="s">
        <v>649</v>
      </c>
      <c r="Z21" s="3"/>
      <c r="AA21" s="3"/>
      <c r="AB21" s="3"/>
      <c r="AC21" s="3"/>
    </row>
    <row r="22" spans="1:29" ht="28.5" x14ac:dyDescent="0.25">
      <c r="A22" s="3" t="s">
        <v>652</v>
      </c>
      <c r="B22" s="3" t="s">
        <v>653</v>
      </c>
      <c r="C22" s="3" t="s">
        <v>654</v>
      </c>
      <c r="D22" s="3" t="s">
        <v>655</v>
      </c>
      <c r="E22" s="3" t="s">
        <v>656</v>
      </c>
      <c r="F22" s="3">
        <v>50</v>
      </c>
      <c r="G22" s="3" t="s">
        <v>657</v>
      </c>
      <c r="H22" s="3"/>
      <c r="I22" s="10" t="s">
        <v>658</v>
      </c>
      <c r="J22" s="10">
        <v>52</v>
      </c>
      <c r="K22" s="11" t="s">
        <v>659</v>
      </c>
      <c r="L22" s="3"/>
      <c r="M22" s="3"/>
      <c r="N22" s="8" t="s">
        <v>660</v>
      </c>
      <c r="O22" s="3" t="s">
        <v>661</v>
      </c>
      <c r="P22" s="3" t="s">
        <v>662</v>
      </c>
      <c r="Q22" s="3"/>
      <c r="R22" s="3"/>
      <c r="S22" s="3" t="s">
        <v>663</v>
      </c>
      <c r="T22" s="3" t="s">
        <v>664</v>
      </c>
      <c r="U22" s="3" t="s">
        <v>665</v>
      </c>
      <c r="V22" s="3" t="s">
        <v>595</v>
      </c>
      <c r="W22" s="3" t="s">
        <v>596</v>
      </c>
      <c r="X22" s="3" t="s">
        <v>637</v>
      </c>
      <c r="Y22" s="3" t="s">
        <v>666</v>
      </c>
      <c r="Z22" s="3"/>
      <c r="AA22" s="3"/>
      <c r="AB22" s="3"/>
      <c r="AC22" s="3"/>
    </row>
    <row r="23" spans="1:29" ht="28.5" x14ac:dyDescent="0.25">
      <c r="A23" s="3" t="s">
        <v>667</v>
      </c>
      <c r="B23" s="3" t="s">
        <v>668</v>
      </c>
      <c r="C23" s="3" t="s">
        <v>669</v>
      </c>
      <c r="D23" s="3" t="s">
        <v>670</v>
      </c>
      <c r="E23" s="3" t="s">
        <v>671</v>
      </c>
      <c r="F23" s="3">
        <v>52</v>
      </c>
      <c r="G23" s="3" t="s">
        <v>672</v>
      </c>
      <c r="H23" s="3"/>
      <c r="I23" s="10" t="s">
        <v>673</v>
      </c>
      <c r="J23" s="10">
        <v>50</v>
      </c>
      <c r="K23" s="11" t="s">
        <v>674</v>
      </c>
      <c r="L23" s="3"/>
      <c r="M23" s="3"/>
      <c r="N23" s="8" t="s">
        <v>675</v>
      </c>
      <c r="O23" s="3" t="s">
        <v>676</v>
      </c>
      <c r="P23" s="3" t="s">
        <v>677</v>
      </c>
      <c r="Q23" s="3"/>
      <c r="R23" s="3"/>
      <c r="S23" s="3" t="s">
        <v>678</v>
      </c>
      <c r="T23" s="3" t="s">
        <v>679</v>
      </c>
      <c r="U23" s="3" t="s">
        <v>680</v>
      </c>
      <c r="V23" s="3" t="s">
        <v>595</v>
      </c>
      <c r="W23" s="3" t="s">
        <v>596</v>
      </c>
      <c r="X23" s="3" t="s">
        <v>637</v>
      </c>
      <c r="Y23" s="3" t="s">
        <v>666</v>
      </c>
      <c r="Z23" s="3"/>
      <c r="AA23" s="3"/>
      <c r="AB23" s="3"/>
      <c r="AC23" s="3"/>
    </row>
    <row r="24" spans="1:29" ht="42.75" x14ac:dyDescent="0.25">
      <c r="A24" s="3" t="s">
        <v>681</v>
      </c>
      <c r="B24" s="3" t="s">
        <v>682</v>
      </c>
      <c r="C24" s="3" t="s">
        <v>683</v>
      </c>
      <c r="D24" s="3" t="s">
        <v>684</v>
      </c>
      <c r="E24" s="3" t="s">
        <v>685</v>
      </c>
      <c r="F24" s="3">
        <v>974</v>
      </c>
      <c r="G24" s="3" t="s">
        <v>686</v>
      </c>
      <c r="H24" s="3"/>
      <c r="I24" s="10" t="s">
        <v>687</v>
      </c>
      <c r="J24" s="10">
        <v>975</v>
      </c>
      <c r="K24" s="11" t="s">
        <v>688</v>
      </c>
      <c r="L24" s="3"/>
      <c r="M24" s="3"/>
      <c r="N24" s="8" t="s">
        <v>689</v>
      </c>
      <c r="O24" s="3" t="s">
        <v>690</v>
      </c>
      <c r="P24" s="3" t="s">
        <v>691</v>
      </c>
      <c r="Q24" s="3"/>
      <c r="R24" s="3"/>
      <c r="S24" s="3" t="s">
        <v>323</v>
      </c>
      <c r="T24" s="3" t="s">
        <v>692</v>
      </c>
      <c r="U24" s="3" t="s">
        <v>693</v>
      </c>
      <c r="V24" s="3" t="s">
        <v>595</v>
      </c>
      <c r="W24" s="3" t="s">
        <v>596</v>
      </c>
      <c r="X24" s="3" t="s">
        <v>637</v>
      </c>
      <c r="Y24" s="3" t="s">
        <v>323</v>
      </c>
      <c r="Z24" s="3"/>
      <c r="AA24" s="3"/>
      <c r="AB24" s="3"/>
      <c r="AC24" s="3"/>
    </row>
    <row r="25" spans="1:29" ht="28.5" x14ac:dyDescent="0.25">
      <c r="A25" s="3" t="s">
        <v>694</v>
      </c>
      <c r="B25" s="3" t="s">
        <v>695</v>
      </c>
      <c r="C25" s="3" t="s">
        <v>696</v>
      </c>
      <c r="D25" s="3" t="s">
        <v>697</v>
      </c>
      <c r="E25" s="3" t="s">
        <v>451</v>
      </c>
      <c r="F25" s="3">
        <v>978</v>
      </c>
      <c r="G25" s="3" t="s">
        <v>452</v>
      </c>
      <c r="H25" s="3"/>
      <c r="I25" s="10" t="s">
        <v>698</v>
      </c>
      <c r="J25" s="10">
        <v>48</v>
      </c>
      <c r="K25" s="11" t="s">
        <v>699</v>
      </c>
      <c r="L25" s="3"/>
      <c r="M25" s="3"/>
      <c r="N25" s="8" t="s">
        <v>700</v>
      </c>
      <c r="O25" s="3" t="s">
        <v>701</v>
      </c>
      <c r="P25" s="3" t="s">
        <v>702</v>
      </c>
      <c r="Q25" s="3"/>
      <c r="R25" s="3"/>
      <c r="S25" s="3" t="s">
        <v>320</v>
      </c>
      <c r="T25" s="3" t="s">
        <v>703</v>
      </c>
      <c r="U25" s="3" t="s">
        <v>704</v>
      </c>
      <c r="V25" s="3" t="s">
        <v>595</v>
      </c>
      <c r="W25" s="3" t="s">
        <v>596</v>
      </c>
      <c r="X25" s="3" t="s">
        <v>637</v>
      </c>
      <c r="Y25" s="3" t="s">
        <v>320</v>
      </c>
      <c r="Z25" s="3"/>
      <c r="AA25" s="3"/>
      <c r="AB25" s="3"/>
      <c r="AC25" s="3"/>
    </row>
    <row r="26" spans="1:29" ht="42.75" x14ac:dyDescent="0.25">
      <c r="A26" s="3" t="s">
        <v>705</v>
      </c>
      <c r="B26" s="3" t="s">
        <v>706</v>
      </c>
      <c r="C26" s="3" t="s">
        <v>707</v>
      </c>
      <c r="D26" s="3" t="s">
        <v>708</v>
      </c>
      <c r="E26" s="3" t="s">
        <v>709</v>
      </c>
      <c r="F26" s="3">
        <v>84</v>
      </c>
      <c r="G26" s="3" t="s">
        <v>710</v>
      </c>
      <c r="H26" s="3"/>
      <c r="I26" s="10" t="s">
        <v>711</v>
      </c>
      <c r="J26" s="10">
        <v>108</v>
      </c>
      <c r="K26" s="11" t="s">
        <v>712</v>
      </c>
      <c r="L26" s="3"/>
      <c r="M26" s="3"/>
      <c r="N26" s="8" t="s">
        <v>713</v>
      </c>
      <c r="O26" s="3" t="s">
        <v>714</v>
      </c>
      <c r="P26" s="3" t="s">
        <v>715</v>
      </c>
      <c r="Q26" s="3"/>
      <c r="R26" s="3"/>
      <c r="S26" s="3" t="s">
        <v>716</v>
      </c>
      <c r="T26" s="3" t="s">
        <v>717</v>
      </c>
      <c r="U26" s="3" t="s">
        <v>718</v>
      </c>
      <c r="V26" s="3" t="s">
        <v>595</v>
      </c>
      <c r="W26" s="3" t="s">
        <v>719</v>
      </c>
      <c r="X26" s="3" t="s">
        <v>716</v>
      </c>
      <c r="Y26" s="3" t="s">
        <v>716</v>
      </c>
      <c r="Z26" s="3"/>
      <c r="AA26" s="3"/>
      <c r="AB26" s="3"/>
      <c r="AC26" s="3"/>
    </row>
    <row r="27" spans="1:29" ht="42.75" x14ac:dyDescent="0.25">
      <c r="A27" s="3" t="s">
        <v>720</v>
      </c>
      <c r="B27" s="3" t="s">
        <v>721</v>
      </c>
      <c r="C27" s="3" t="s">
        <v>722</v>
      </c>
      <c r="D27" s="3" t="s">
        <v>723</v>
      </c>
      <c r="E27" s="3" t="s">
        <v>724</v>
      </c>
      <c r="F27" s="3">
        <v>952</v>
      </c>
      <c r="G27" s="3" t="s">
        <v>725</v>
      </c>
      <c r="H27" s="3"/>
      <c r="I27" s="10" t="s">
        <v>726</v>
      </c>
      <c r="J27" s="10">
        <v>60</v>
      </c>
      <c r="K27" s="11" t="s">
        <v>727</v>
      </c>
      <c r="L27" s="3"/>
      <c r="M27" s="3"/>
      <c r="N27" s="8" t="s">
        <v>728</v>
      </c>
      <c r="O27" s="3" t="s">
        <v>729</v>
      </c>
      <c r="P27" s="3" t="s">
        <v>164</v>
      </c>
      <c r="Q27" s="3"/>
      <c r="R27" s="3"/>
      <c r="S27" s="3" t="s">
        <v>314</v>
      </c>
      <c r="T27" s="3" t="s">
        <v>730</v>
      </c>
      <c r="U27" s="3" t="s">
        <v>731</v>
      </c>
      <c r="V27" s="3" t="s">
        <v>595</v>
      </c>
      <c r="W27" s="3" t="s">
        <v>719</v>
      </c>
      <c r="X27" s="3" t="s">
        <v>314</v>
      </c>
      <c r="Y27" s="3" t="s">
        <v>314</v>
      </c>
      <c r="Z27" s="3"/>
      <c r="AA27" s="3"/>
      <c r="AB27" s="3"/>
      <c r="AC27" s="3"/>
    </row>
    <row r="28" spans="1:29" ht="28.5" x14ac:dyDescent="0.25">
      <c r="A28" s="3" t="s">
        <v>732</v>
      </c>
      <c r="B28" s="3" t="s">
        <v>733</v>
      </c>
      <c r="C28" s="3" t="s">
        <v>734</v>
      </c>
      <c r="D28" s="3" t="s">
        <v>735</v>
      </c>
      <c r="E28" s="3" t="s">
        <v>736</v>
      </c>
      <c r="F28" s="3">
        <v>60</v>
      </c>
      <c r="G28" s="3" t="s">
        <v>737</v>
      </c>
      <c r="H28" s="3"/>
      <c r="I28" s="10" t="s">
        <v>738</v>
      </c>
      <c r="J28" s="10">
        <v>96</v>
      </c>
      <c r="K28" s="11" t="s">
        <v>739</v>
      </c>
      <c r="L28" s="3"/>
      <c r="M28" s="3"/>
      <c r="N28" s="8" t="s">
        <v>740</v>
      </c>
      <c r="O28" s="3" t="s">
        <v>741</v>
      </c>
      <c r="P28" s="3" t="s">
        <v>742</v>
      </c>
      <c r="Q28" s="3"/>
      <c r="R28" s="3"/>
      <c r="S28" s="3" t="s">
        <v>743</v>
      </c>
      <c r="T28" s="3" t="s">
        <v>744</v>
      </c>
      <c r="U28" s="3" t="s">
        <v>745</v>
      </c>
      <c r="V28" s="3" t="s">
        <v>595</v>
      </c>
      <c r="W28" s="3" t="s">
        <v>746</v>
      </c>
      <c r="X28" s="3" t="s">
        <v>747</v>
      </c>
      <c r="Y28" s="3" t="s">
        <v>746</v>
      </c>
      <c r="Z28" s="3"/>
      <c r="AA28" s="3"/>
      <c r="AB28" s="3"/>
      <c r="AC28" s="3"/>
    </row>
    <row r="29" spans="1:29" ht="28.5" x14ac:dyDescent="0.25">
      <c r="A29" s="3" t="s">
        <v>748</v>
      </c>
      <c r="B29" s="3" t="s">
        <v>749</v>
      </c>
      <c r="C29" s="3" t="s">
        <v>750</v>
      </c>
      <c r="D29" s="3" t="s">
        <v>751</v>
      </c>
      <c r="E29" s="3" t="s">
        <v>750</v>
      </c>
      <c r="F29" s="3">
        <v>64</v>
      </c>
      <c r="G29" s="3" t="s">
        <v>752</v>
      </c>
      <c r="H29" s="3"/>
      <c r="I29" s="10" t="s">
        <v>753</v>
      </c>
      <c r="J29" s="10">
        <v>68</v>
      </c>
      <c r="K29" s="11" t="s">
        <v>754</v>
      </c>
      <c r="L29" s="3"/>
      <c r="M29" s="3"/>
      <c r="N29" s="8" t="s">
        <v>755</v>
      </c>
      <c r="O29" s="3" t="s">
        <v>756</v>
      </c>
      <c r="P29" s="3" t="s">
        <v>757</v>
      </c>
      <c r="Q29" s="3"/>
      <c r="R29" s="3"/>
      <c r="S29" s="3" t="s">
        <v>758</v>
      </c>
      <c r="T29" s="3" t="s">
        <v>759</v>
      </c>
      <c r="U29" s="3" t="s">
        <v>760</v>
      </c>
      <c r="V29" s="3" t="s">
        <v>595</v>
      </c>
      <c r="W29" s="3" t="s">
        <v>761</v>
      </c>
      <c r="X29" s="3" t="s">
        <v>761</v>
      </c>
      <c r="Y29" s="3" t="s">
        <v>761</v>
      </c>
      <c r="Z29" s="3"/>
      <c r="AA29" s="3"/>
      <c r="AB29" s="3"/>
      <c r="AC29" s="3"/>
    </row>
    <row r="30" spans="1:29" ht="28.5" x14ac:dyDescent="0.25">
      <c r="A30" s="3" t="s">
        <v>762</v>
      </c>
      <c r="B30" s="3" t="s">
        <v>763</v>
      </c>
      <c r="C30" s="3" t="s">
        <v>764</v>
      </c>
      <c r="D30" s="3" t="s">
        <v>765</v>
      </c>
      <c r="E30" s="3" t="s">
        <v>766</v>
      </c>
      <c r="F30" s="3">
        <v>68</v>
      </c>
      <c r="G30" s="3" t="s">
        <v>767</v>
      </c>
      <c r="H30" s="3"/>
      <c r="I30" s="10" t="s">
        <v>768</v>
      </c>
      <c r="J30" s="10">
        <v>986</v>
      </c>
      <c r="K30" s="11" t="s">
        <v>769</v>
      </c>
      <c r="L30" s="3"/>
      <c r="M30" s="3"/>
      <c r="N30" s="8" t="s">
        <v>770</v>
      </c>
      <c r="O30" s="3" t="s">
        <v>771</v>
      </c>
      <c r="P30" s="3" t="s">
        <v>772</v>
      </c>
      <c r="Q30" s="3"/>
      <c r="R30" s="3"/>
      <c r="S30" s="3" t="s">
        <v>773</v>
      </c>
      <c r="T30" s="3" t="s">
        <v>773</v>
      </c>
      <c r="U30" s="3" t="s">
        <v>773</v>
      </c>
      <c r="V30" s="3" t="s">
        <v>773</v>
      </c>
      <c r="W30" s="3" t="s">
        <v>773</v>
      </c>
      <c r="X30" s="3" t="s">
        <v>773</v>
      </c>
      <c r="Y30" s="3" t="s">
        <v>773</v>
      </c>
      <c r="Z30" s="3"/>
      <c r="AA30" s="3"/>
      <c r="AB30" s="3"/>
      <c r="AC30" s="3"/>
    </row>
    <row r="31" spans="1:29" ht="28.5" x14ac:dyDescent="0.25">
      <c r="A31" s="3" t="s">
        <v>774</v>
      </c>
      <c r="B31" s="3" t="s">
        <v>775</v>
      </c>
      <c r="C31" s="3" t="s">
        <v>776</v>
      </c>
      <c r="D31" s="3" t="s">
        <v>777</v>
      </c>
      <c r="E31" s="3" t="s">
        <v>778</v>
      </c>
      <c r="F31" s="3">
        <v>977</v>
      </c>
      <c r="G31" s="3" t="s">
        <v>779</v>
      </c>
      <c r="H31" s="3"/>
      <c r="I31" s="10" t="s">
        <v>780</v>
      </c>
      <c r="J31" s="10">
        <v>44</v>
      </c>
      <c r="K31" s="11" t="s">
        <v>781</v>
      </c>
      <c r="L31" s="3"/>
      <c r="M31" s="3"/>
      <c r="N31" s="8" t="s">
        <v>782</v>
      </c>
      <c r="O31" s="3" t="s">
        <v>783</v>
      </c>
      <c r="P31" s="3" t="s">
        <v>784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 t="s">
        <v>785</v>
      </c>
      <c r="B32" s="3" t="s">
        <v>786</v>
      </c>
      <c r="C32" s="3" t="s">
        <v>787</v>
      </c>
      <c r="D32" s="3" t="s">
        <v>788</v>
      </c>
      <c r="E32" s="3" t="s">
        <v>789</v>
      </c>
      <c r="F32" s="3">
        <v>72</v>
      </c>
      <c r="G32" s="3" t="s">
        <v>790</v>
      </c>
      <c r="H32" s="3"/>
      <c r="I32" s="10" t="s">
        <v>791</v>
      </c>
      <c r="J32" s="10">
        <v>64</v>
      </c>
      <c r="K32" s="11" t="s">
        <v>752</v>
      </c>
      <c r="L32" s="3"/>
      <c r="M32" s="3"/>
      <c r="N32" s="8" t="s">
        <v>792</v>
      </c>
      <c r="O32" s="3" t="s">
        <v>793</v>
      </c>
      <c r="P32" s="3" t="s">
        <v>794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 t="s">
        <v>795</v>
      </c>
      <c r="B33" s="3" t="s">
        <v>796</v>
      </c>
      <c r="C33" s="3" t="s">
        <v>797</v>
      </c>
      <c r="D33" s="3" t="s">
        <v>798</v>
      </c>
      <c r="E33" s="3" t="s">
        <v>799</v>
      </c>
      <c r="F33" s="3">
        <v>986</v>
      </c>
      <c r="G33" s="3" t="s">
        <v>800</v>
      </c>
      <c r="H33" s="3"/>
      <c r="I33" s="10" t="s">
        <v>801</v>
      </c>
      <c r="J33" s="10">
        <v>72</v>
      </c>
      <c r="K33" s="11" t="s">
        <v>802</v>
      </c>
      <c r="L33" s="3"/>
      <c r="M33" s="3"/>
      <c r="N33" s="8" t="s">
        <v>803</v>
      </c>
      <c r="O33" s="3" t="s">
        <v>804</v>
      </c>
      <c r="P33" s="3" t="s">
        <v>805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 t="s">
        <v>806</v>
      </c>
      <c r="B34" s="3" t="s">
        <v>807</v>
      </c>
      <c r="C34" s="3" t="s">
        <v>808</v>
      </c>
      <c r="D34" s="3" t="s">
        <v>809</v>
      </c>
      <c r="E34" s="3" t="s">
        <v>810</v>
      </c>
      <c r="F34" s="3">
        <v>975</v>
      </c>
      <c r="G34" s="3" t="s">
        <v>811</v>
      </c>
      <c r="H34" s="3"/>
      <c r="I34" s="10" t="s">
        <v>812</v>
      </c>
      <c r="J34" s="10">
        <v>974</v>
      </c>
      <c r="K34" s="11" t="s">
        <v>813</v>
      </c>
      <c r="L34" s="3"/>
      <c r="M34" s="3"/>
      <c r="N34" s="8" t="s">
        <v>814</v>
      </c>
      <c r="O34" s="3" t="s">
        <v>815</v>
      </c>
      <c r="P34" s="3" t="s">
        <v>816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 t="s">
        <v>817</v>
      </c>
      <c r="B35" s="3" t="s">
        <v>818</v>
      </c>
      <c r="C35" s="3" t="s">
        <v>819</v>
      </c>
      <c r="D35" s="3" t="s">
        <v>820</v>
      </c>
      <c r="E35" s="3" t="s">
        <v>724</v>
      </c>
      <c r="F35" s="3">
        <v>952</v>
      </c>
      <c r="G35" s="3" t="s">
        <v>725</v>
      </c>
      <c r="H35" s="3"/>
      <c r="I35" s="10" t="s">
        <v>821</v>
      </c>
      <c r="J35" s="10">
        <v>84</v>
      </c>
      <c r="K35" s="11" t="s">
        <v>822</v>
      </c>
      <c r="L35" s="3"/>
      <c r="M35" s="3"/>
      <c r="N35" s="8" t="s">
        <v>823</v>
      </c>
      <c r="O35" s="3" t="s">
        <v>824</v>
      </c>
      <c r="P35" s="3" t="s">
        <v>825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28.5" x14ac:dyDescent="0.25">
      <c r="A36" s="3" t="s">
        <v>826</v>
      </c>
      <c r="B36" s="3" t="s">
        <v>827</v>
      </c>
      <c r="C36" s="3" t="s">
        <v>828</v>
      </c>
      <c r="D36" s="3" t="s">
        <v>829</v>
      </c>
      <c r="E36" s="3" t="s">
        <v>830</v>
      </c>
      <c r="F36" s="3">
        <v>108</v>
      </c>
      <c r="G36" s="3" t="s">
        <v>831</v>
      </c>
      <c r="H36" s="3"/>
      <c r="I36" s="10" t="s">
        <v>832</v>
      </c>
      <c r="J36" s="10">
        <v>124</v>
      </c>
      <c r="K36" s="11" t="s">
        <v>833</v>
      </c>
      <c r="L36" s="3"/>
      <c r="M36" s="3"/>
      <c r="N36" s="8" t="s">
        <v>834</v>
      </c>
      <c r="O36" s="3" t="s">
        <v>835</v>
      </c>
      <c r="P36" s="3" t="s">
        <v>836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28.5" x14ac:dyDescent="0.25">
      <c r="A37" s="3" t="s">
        <v>837</v>
      </c>
      <c r="B37" s="3" t="s">
        <v>838</v>
      </c>
      <c r="C37" s="3" t="s">
        <v>839</v>
      </c>
      <c r="D37" s="3" t="s">
        <v>840</v>
      </c>
      <c r="E37" s="3" t="s">
        <v>841</v>
      </c>
      <c r="F37" s="3">
        <v>116</v>
      </c>
      <c r="G37" s="3" t="s">
        <v>842</v>
      </c>
      <c r="H37" s="3"/>
      <c r="I37" s="10" t="s">
        <v>843</v>
      </c>
      <c r="J37" s="10">
        <v>976</v>
      </c>
      <c r="K37" s="11" t="s">
        <v>844</v>
      </c>
      <c r="L37" s="3"/>
      <c r="M37" s="3"/>
      <c r="N37" s="8" t="s">
        <v>845</v>
      </c>
      <c r="O37" s="3" t="s">
        <v>846</v>
      </c>
      <c r="P37" s="3" t="s">
        <v>847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 t="s">
        <v>848</v>
      </c>
      <c r="B38" s="3" t="s">
        <v>849</v>
      </c>
      <c r="C38" s="3" t="s">
        <v>850</v>
      </c>
      <c r="D38" s="3" t="s">
        <v>851</v>
      </c>
      <c r="E38" s="3" t="s">
        <v>89</v>
      </c>
      <c r="F38" s="3">
        <v>950</v>
      </c>
      <c r="G38" s="3" t="s">
        <v>852</v>
      </c>
      <c r="H38" s="3"/>
      <c r="I38" s="10" t="s">
        <v>853</v>
      </c>
      <c r="J38" s="10">
        <v>756</v>
      </c>
      <c r="K38" s="11" t="s">
        <v>854</v>
      </c>
      <c r="L38" s="3"/>
      <c r="M38" s="3"/>
      <c r="N38" s="8" t="s">
        <v>855</v>
      </c>
      <c r="O38" s="3" t="s">
        <v>856</v>
      </c>
      <c r="P38" s="3" t="s">
        <v>857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8.5" x14ac:dyDescent="0.25">
      <c r="A39" s="3" t="s">
        <v>858</v>
      </c>
      <c r="B39" s="3" t="s">
        <v>859</v>
      </c>
      <c r="C39" s="3" t="s">
        <v>860</v>
      </c>
      <c r="D39" s="3" t="s">
        <v>861</v>
      </c>
      <c r="E39" s="3" t="s">
        <v>862</v>
      </c>
      <c r="F39" s="3">
        <v>124</v>
      </c>
      <c r="G39" s="3" t="s">
        <v>863</v>
      </c>
      <c r="H39" s="3"/>
      <c r="I39" s="10" t="s">
        <v>864</v>
      </c>
      <c r="J39" s="10">
        <v>990</v>
      </c>
      <c r="K39" s="11" t="s">
        <v>865</v>
      </c>
      <c r="L39" s="3"/>
      <c r="M39" s="3"/>
      <c r="N39" s="8" t="s">
        <v>866</v>
      </c>
      <c r="O39" s="3" t="s">
        <v>867</v>
      </c>
      <c r="P39" s="3" t="s">
        <v>868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 t="s">
        <v>869</v>
      </c>
      <c r="B40" s="3" t="s">
        <v>870</v>
      </c>
      <c r="C40" s="3" t="s">
        <v>871</v>
      </c>
      <c r="D40" s="3" t="s">
        <v>872</v>
      </c>
      <c r="E40" s="3" t="s">
        <v>873</v>
      </c>
      <c r="F40" s="3">
        <v>132</v>
      </c>
      <c r="G40" s="3" t="s">
        <v>874</v>
      </c>
      <c r="H40" s="3"/>
      <c r="I40" s="10" t="s">
        <v>875</v>
      </c>
      <c r="J40" s="10">
        <v>0</v>
      </c>
      <c r="K40" s="11" t="s">
        <v>876</v>
      </c>
      <c r="L40" s="3"/>
      <c r="M40" s="3"/>
      <c r="N40" s="8" t="s">
        <v>877</v>
      </c>
      <c r="O40" s="3" t="s">
        <v>878</v>
      </c>
      <c r="P40" s="3" t="s">
        <v>879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28.5" x14ac:dyDescent="0.25">
      <c r="A41" s="3" t="s">
        <v>880</v>
      </c>
      <c r="B41" s="3" t="s">
        <v>881</v>
      </c>
      <c r="C41" s="3" t="s">
        <v>882</v>
      </c>
      <c r="D41" s="3" t="s">
        <v>883</v>
      </c>
      <c r="E41" s="3" t="s">
        <v>884</v>
      </c>
      <c r="F41" s="3">
        <v>990</v>
      </c>
      <c r="G41" s="3" t="s">
        <v>865</v>
      </c>
      <c r="H41" s="3"/>
      <c r="I41" s="10" t="s">
        <v>885</v>
      </c>
      <c r="J41" s="10">
        <v>170</v>
      </c>
      <c r="K41" s="11" t="s">
        <v>886</v>
      </c>
      <c r="L41" s="3"/>
      <c r="M41" s="3"/>
      <c r="N41" s="8" t="s">
        <v>887</v>
      </c>
      <c r="O41" s="3" t="s">
        <v>888</v>
      </c>
      <c r="P41" s="3" t="s">
        <v>889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 t="s">
        <v>890</v>
      </c>
      <c r="B42" s="3" t="s">
        <v>891</v>
      </c>
      <c r="C42" s="3" t="s">
        <v>892</v>
      </c>
      <c r="D42" s="3" t="s">
        <v>893</v>
      </c>
      <c r="E42" s="3" t="s">
        <v>894</v>
      </c>
      <c r="F42" s="3">
        <v>0</v>
      </c>
      <c r="G42" s="3" t="s">
        <v>895</v>
      </c>
      <c r="H42" s="3"/>
      <c r="I42" s="10" t="s">
        <v>896</v>
      </c>
      <c r="J42" s="10">
        <v>188</v>
      </c>
      <c r="K42" s="11" t="s">
        <v>897</v>
      </c>
      <c r="L42" s="3"/>
      <c r="M42" s="3"/>
      <c r="N42" s="8" t="s">
        <v>898</v>
      </c>
      <c r="O42" s="3" t="s">
        <v>899</v>
      </c>
      <c r="P42" s="3" t="s">
        <v>900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 t="s">
        <v>901</v>
      </c>
      <c r="B43" s="3" t="s">
        <v>902</v>
      </c>
      <c r="C43" s="3" t="s">
        <v>903</v>
      </c>
      <c r="D43" s="3" t="s">
        <v>904</v>
      </c>
      <c r="E43" s="3" t="s">
        <v>451</v>
      </c>
      <c r="F43" s="3">
        <v>978</v>
      </c>
      <c r="G43" s="3" t="s">
        <v>452</v>
      </c>
      <c r="H43" s="3"/>
      <c r="I43" s="10" t="s">
        <v>905</v>
      </c>
      <c r="J43" s="10">
        <v>931</v>
      </c>
      <c r="K43" s="11" t="s">
        <v>906</v>
      </c>
      <c r="L43" s="3"/>
      <c r="M43" s="3"/>
      <c r="N43" s="8" t="s">
        <v>907</v>
      </c>
      <c r="O43" s="3" t="s">
        <v>908</v>
      </c>
      <c r="P43" s="3" t="s">
        <v>909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 t="s">
        <v>910</v>
      </c>
      <c r="B44" s="3" t="s">
        <v>911</v>
      </c>
      <c r="C44" s="3" t="s">
        <v>912</v>
      </c>
      <c r="D44" s="3" t="s">
        <v>913</v>
      </c>
      <c r="E44" s="3" t="s">
        <v>914</v>
      </c>
      <c r="F44" s="3">
        <v>170</v>
      </c>
      <c r="G44" s="3" t="s">
        <v>915</v>
      </c>
      <c r="H44" s="3"/>
      <c r="I44" s="10" t="s">
        <v>916</v>
      </c>
      <c r="J44" s="10">
        <v>132</v>
      </c>
      <c r="K44" s="11" t="s">
        <v>917</v>
      </c>
      <c r="L44" s="3"/>
      <c r="M44" s="3"/>
      <c r="N44" s="8" t="s">
        <v>918</v>
      </c>
      <c r="O44" s="3" t="s">
        <v>919</v>
      </c>
      <c r="P44" s="3" t="s">
        <v>920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 t="s">
        <v>921</v>
      </c>
      <c r="B45" s="3" t="s">
        <v>922</v>
      </c>
      <c r="C45" s="3" t="s">
        <v>923</v>
      </c>
      <c r="D45" s="3" t="s">
        <v>924</v>
      </c>
      <c r="E45" s="3" t="s">
        <v>925</v>
      </c>
      <c r="F45" s="3">
        <v>174</v>
      </c>
      <c r="G45" s="3" t="s">
        <v>926</v>
      </c>
      <c r="H45" s="3"/>
      <c r="I45" s="10" t="s">
        <v>927</v>
      </c>
      <c r="J45" s="10">
        <v>203</v>
      </c>
      <c r="K45" s="11" t="s">
        <v>928</v>
      </c>
      <c r="L45" s="3"/>
      <c r="M45" s="3"/>
      <c r="N45" s="8" t="s">
        <v>929</v>
      </c>
      <c r="O45" s="3" t="s">
        <v>930</v>
      </c>
      <c r="P45" s="3" t="s">
        <v>931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t="s">
        <v>932</v>
      </c>
      <c r="B46" t="s">
        <v>933</v>
      </c>
      <c r="C46" t="s">
        <v>934</v>
      </c>
      <c r="D46" t="s">
        <v>935</v>
      </c>
      <c r="E46" t="s">
        <v>936</v>
      </c>
      <c r="F46">
        <v>408</v>
      </c>
      <c r="G46" t="s">
        <v>937</v>
      </c>
      <c r="H46" s="3"/>
      <c r="I46" s="10" t="s">
        <v>938</v>
      </c>
      <c r="J46" s="10">
        <v>262</v>
      </c>
      <c r="K46" s="11" t="s">
        <v>939</v>
      </c>
      <c r="L46" s="3"/>
      <c r="M46" s="3"/>
      <c r="N46" s="8" t="s">
        <v>940</v>
      </c>
      <c r="O46" s="3" t="s">
        <v>941</v>
      </c>
      <c r="P46" s="3" t="s">
        <v>942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8.5" x14ac:dyDescent="0.25">
      <c r="A47" t="s">
        <v>943</v>
      </c>
      <c r="B47" t="s">
        <v>944</v>
      </c>
      <c r="C47" t="s">
        <v>945</v>
      </c>
      <c r="D47" t="s">
        <v>946</v>
      </c>
      <c r="E47" t="s">
        <v>947</v>
      </c>
      <c r="F47">
        <v>410</v>
      </c>
      <c r="G47" t="s">
        <v>948</v>
      </c>
      <c r="H47" s="3"/>
      <c r="I47" s="10" t="s">
        <v>949</v>
      </c>
      <c r="J47" s="10">
        <v>208</v>
      </c>
      <c r="K47" s="11" t="s">
        <v>950</v>
      </c>
      <c r="L47" s="3"/>
      <c r="M47" s="3"/>
      <c r="N47" s="8" t="s">
        <v>951</v>
      </c>
      <c r="O47" s="3" t="s">
        <v>952</v>
      </c>
      <c r="P47" s="3" t="s">
        <v>953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28.5" x14ac:dyDescent="0.25">
      <c r="A48" s="3" t="s">
        <v>954</v>
      </c>
      <c r="B48" s="3" t="s">
        <v>955</v>
      </c>
      <c r="C48" s="3" t="s">
        <v>956</v>
      </c>
      <c r="D48" s="3" t="s">
        <v>957</v>
      </c>
      <c r="E48" s="3" t="s">
        <v>958</v>
      </c>
      <c r="F48" s="3">
        <v>188</v>
      </c>
      <c r="G48" s="3" t="s">
        <v>959</v>
      </c>
      <c r="H48" s="3"/>
      <c r="I48" s="10" t="s">
        <v>960</v>
      </c>
      <c r="J48" s="10">
        <v>214</v>
      </c>
      <c r="K48" s="11" t="s">
        <v>961</v>
      </c>
      <c r="L48" s="3"/>
      <c r="M48" s="3"/>
      <c r="N48" s="8" t="s">
        <v>962</v>
      </c>
      <c r="O48" s="3" t="s">
        <v>963</v>
      </c>
      <c r="P48" s="3" t="s">
        <v>964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 t="s">
        <v>965</v>
      </c>
      <c r="B49" s="3" t="s">
        <v>966</v>
      </c>
      <c r="C49" s="3" t="s">
        <v>967</v>
      </c>
      <c r="D49" s="3" t="s">
        <v>968</v>
      </c>
      <c r="E49" s="3" t="s">
        <v>724</v>
      </c>
      <c r="F49" s="3">
        <v>952</v>
      </c>
      <c r="G49" s="3" t="s">
        <v>725</v>
      </c>
      <c r="H49" s="3"/>
      <c r="I49" s="10" t="s">
        <v>969</v>
      </c>
      <c r="J49" s="10">
        <v>12</v>
      </c>
      <c r="K49" s="11" t="s">
        <v>970</v>
      </c>
      <c r="L49" s="3"/>
      <c r="M49" s="3"/>
      <c r="N49" s="8" t="s">
        <v>971</v>
      </c>
      <c r="O49" s="3" t="s">
        <v>972</v>
      </c>
      <c r="P49" s="3" t="s">
        <v>973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 t="s">
        <v>974</v>
      </c>
      <c r="B50" s="3" t="s">
        <v>975</v>
      </c>
      <c r="C50" s="3" t="s">
        <v>976</v>
      </c>
      <c r="D50" s="3" t="s">
        <v>977</v>
      </c>
      <c r="E50" s="3" t="s">
        <v>978</v>
      </c>
      <c r="F50" s="3">
        <v>191</v>
      </c>
      <c r="G50" s="3" t="s">
        <v>979</v>
      </c>
      <c r="H50" s="3"/>
      <c r="I50" s="10" t="s">
        <v>980</v>
      </c>
      <c r="J50" s="10">
        <v>818</v>
      </c>
      <c r="K50" s="11" t="s">
        <v>981</v>
      </c>
      <c r="L50" s="3"/>
      <c r="M50" s="3"/>
      <c r="N50" s="8" t="s">
        <v>982</v>
      </c>
      <c r="O50" s="3" t="s">
        <v>983</v>
      </c>
      <c r="P50" s="3" t="s">
        <v>984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 t="s">
        <v>985</v>
      </c>
      <c r="B51" s="3" t="s">
        <v>986</v>
      </c>
      <c r="C51" s="3" t="s">
        <v>987</v>
      </c>
      <c r="D51" s="3" t="s">
        <v>988</v>
      </c>
      <c r="E51" s="3" t="s">
        <v>989</v>
      </c>
      <c r="F51" s="3">
        <v>931</v>
      </c>
      <c r="G51" s="3" t="s">
        <v>990</v>
      </c>
      <c r="H51" s="3"/>
      <c r="I51" s="10" t="s">
        <v>991</v>
      </c>
      <c r="J51" s="10">
        <v>232</v>
      </c>
      <c r="K51" s="11" t="s">
        <v>992</v>
      </c>
      <c r="L51" s="3"/>
      <c r="M51" s="3"/>
      <c r="N51" s="8" t="s">
        <v>993</v>
      </c>
      <c r="O51" s="3" t="s">
        <v>994</v>
      </c>
      <c r="P51" s="3" t="s">
        <v>995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28.5" x14ac:dyDescent="0.25">
      <c r="A52" s="3" t="s">
        <v>996</v>
      </c>
      <c r="B52" s="3" t="s">
        <v>997</v>
      </c>
      <c r="C52" s="3" t="s">
        <v>998</v>
      </c>
      <c r="D52" s="3" t="s">
        <v>999</v>
      </c>
      <c r="E52" s="3" t="s">
        <v>1000</v>
      </c>
      <c r="F52" s="3">
        <v>208</v>
      </c>
      <c r="G52" s="3" t="s">
        <v>1001</v>
      </c>
      <c r="H52" s="3"/>
      <c r="I52" s="10" t="s">
        <v>1002</v>
      </c>
      <c r="J52" s="10">
        <v>230</v>
      </c>
      <c r="K52" s="11" t="s">
        <v>1003</v>
      </c>
      <c r="L52" s="3"/>
      <c r="M52" s="3"/>
      <c r="N52" s="8" t="s">
        <v>1004</v>
      </c>
      <c r="O52" s="3" t="s">
        <v>1005</v>
      </c>
      <c r="P52" s="3" t="s">
        <v>1006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 t="s">
        <v>1007</v>
      </c>
      <c r="B53" s="3" t="s">
        <v>1008</v>
      </c>
      <c r="C53" s="3" t="s">
        <v>1009</v>
      </c>
      <c r="D53" s="3" t="s">
        <v>1010</v>
      </c>
      <c r="E53" s="3" t="s">
        <v>1011</v>
      </c>
      <c r="F53" s="3">
        <v>96</v>
      </c>
      <c r="G53" s="3" t="s">
        <v>1012</v>
      </c>
      <c r="H53" s="3"/>
      <c r="I53" s="10" t="s">
        <v>1013</v>
      </c>
      <c r="J53" s="10">
        <v>978</v>
      </c>
      <c r="K53" s="11" t="s">
        <v>1014</v>
      </c>
      <c r="L53" s="3"/>
      <c r="M53" s="3"/>
      <c r="N53" s="8" t="s">
        <v>1015</v>
      </c>
      <c r="O53" s="3" t="s">
        <v>1016</v>
      </c>
      <c r="P53" s="3" t="s">
        <v>166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 t="s">
        <v>1017</v>
      </c>
      <c r="B54" s="3" t="s">
        <v>1018</v>
      </c>
      <c r="C54" s="3" t="s">
        <v>1019</v>
      </c>
      <c r="D54" s="3" t="s">
        <v>1020</v>
      </c>
      <c r="E54" s="3" t="s">
        <v>1021</v>
      </c>
      <c r="F54" s="3">
        <v>262</v>
      </c>
      <c r="G54" s="3" t="s">
        <v>1022</v>
      </c>
      <c r="H54" s="3"/>
      <c r="I54" s="10" t="s">
        <v>1023</v>
      </c>
      <c r="J54" s="10">
        <v>242</v>
      </c>
      <c r="K54" s="11" t="s">
        <v>1024</v>
      </c>
      <c r="L54" s="3"/>
      <c r="M54" s="3"/>
      <c r="N54" s="8" t="s">
        <v>1025</v>
      </c>
      <c r="O54" s="3" t="s">
        <v>1026</v>
      </c>
      <c r="P54" s="3" t="s">
        <v>1027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28.5" x14ac:dyDescent="0.25">
      <c r="A55" s="3" t="s">
        <v>1028</v>
      </c>
      <c r="B55" s="3" t="s">
        <v>1029</v>
      </c>
      <c r="C55" s="3" t="s">
        <v>1030</v>
      </c>
      <c r="D55" s="3" t="s">
        <v>1031</v>
      </c>
      <c r="E55" s="3" t="s">
        <v>489</v>
      </c>
      <c r="F55" s="3">
        <v>951</v>
      </c>
      <c r="G55" s="3" t="s">
        <v>490</v>
      </c>
      <c r="H55" s="3"/>
      <c r="I55" s="10" t="s">
        <v>1032</v>
      </c>
      <c r="J55" s="10">
        <v>238</v>
      </c>
      <c r="K55" s="11" t="s">
        <v>1033</v>
      </c>
      <c r="L55" s="3"/>
      <c r="M55" s="3"/>
      <c r="N55" s="8" t="s">
        <v>1034</v>
      </c>
      <c r="O55" s="3" t="s">
        <v>1035</v>
      </c>
      <c r="P55" s="3" t="s">
        <v>1036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t="s">
        <v>1037</v>
      </c>
      <c r="B56" t="s">
        <v>1038</v>
      </c>
      <c r="C56" t="s">
        <v>1039</v>
      </c>
      <c r="D56" t="s">
        <v>1040</v>
      </c>
      <c r="E56" t="s">
        <v>1041</v>
      </c>
      <c r="F56">
        <v>818</v>
      </c>
      <c r="G56" t="s">
        <v>1042</v>
      </c>
      <c r="H56" s="3"/>
      <c r="I56" s="10" t="s">
        <v>1043</v>
      </c>
      <c r="J56" s="10">
        <v>826</v>
      </c>
      <c r="K56" s="11" t="s">
        <v>1044</v>
      </c>
      <c r="L56" s="3"/>
      <c r="M56" s="3"/>
      <c r="N56" s="8" t="s">
        <v>1045</v>
      </c>
      <c r="O56" s="3" t="s">
        <v>1046</v>
      </c>
      <c r="P56" s="3" t="s">
        <v>1047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t="s">
        <v>1048</v>
      </c>
      <c r="B57" t="s">
        <v>1049</v>
      </c>
      <c r="C57" t="s">
        <v>1050</v>
      </c>
      <c r="D57" t="s">
        <v>1051</v>
      </c>
      <c r="E57" t="s">
        <v>1052</v>
      </c>
      <c r="F57">
        <v>784</v>
      </c>
      <c r="G57" t="s">
        <v>1053</v>
      </c>
      <c r="H57" s="3"/>
      <c r="I57" s="10" t="s">
        <v>1054</v>
      </c>
      <c r="J57" s="10">
        <v>981</v>
      </c>
      <c r="K57" s="11" t="s">
        <v>1055</v>
      </c>
      <c r="L57" s="3"/>
      <c r="M57" s="3"/>
      <c r="N57" s="8" t="s">
        <v>1056</v>
      </c>
      <c r="O57" s="3" t="s">
        <v>1057</v>
      </c>
      <c r="P57" s="3" t="s">
        <v>1058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42.75" x14ac:dyDescent="0.25">
      <c r="A58" t="s">
        <v>1059</v>
      </c>
      <c r="B58" t="s">
        <v>1060</v>
      </c>
      <c r="C58" t="s">
        <v>1061</v>
      </c>
      <c r="D58" t="s">
        <v>1062</v>
      </c>
      <c r="E58" t="s">
        <v>165</v>
      </c>
      <c r="F58">
        <v>840</v>
      </c>
      <c r="G58" t="s">
        <v>1063</v>
      </c>
      <c r="H58" s="3"/>
      <c r="I58" s="10" t="s">
        <v>1064</v>
      </c>
      <c r="J58" s="10">
        <v>0</v>
      </c>
      <c r="K58" s="11" t="s">
        <v>1065</v>
      </c>
      <c r="L58" s="3"/>
      <c r="M58" s="3"/>
      <c r="N58" s="8" t="s">
        <v>1066</v>
      </c>
      <c r="O58" s="3" t="s">
        <v>1067</v>
      </c>
      <c r="P58" s="3" t="s">
        <v>1068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t="s">
        <v>1069</v>
      </c>
      <c r="B59" t="s">
        <v>1070</v>
      </c>
      <c r="C59" t="s">
        <v>1071</v>
      </c>
      <c r="D59" t="s">
        <v>1072</v>
      </c>
      <c r="E59" t="s">
        <v>1073</v>
      </c>
      <c r="F59">
        <v>232</v>
      </c>
      <c r="G59" t="s">
        <v>1074</v>
      </c>
      <c r="H59" s="3"/>
      <c r="I59" s="10" t="s">
        <v>1075</v>
      </c>
      <c r="J59" s="10">
        <v>936</v>
      </c>
      <c r="K59" s="11" t="s">
        <v>1076</v>
      </c>
      <c r="L59" s="3"/>
      <c r="M59" s="3"/>
      <c r="N59" s="8" t="s">
        <v>1077</v>
      </c>
      <c r="O59" s="3" t="s">
        <v>1078</v>
      </c>
      <c r="P59" s="3" t="s">
        <v>1079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t="s">
        <v>1080</v>
      </c>
      <c r="B60" t="s">
        <v>1081</v>
      </c>
      <c r="C60" t="s">
        <v>1082</v>
      </c>
      <c r="D60" t="s">
        <v>1083</v>
      </c>
      <c r="E60" t="s">
        <v>451</v>
      </c>
      <c r="F60">
        <v>978</v>
      </c>
      <c r="G60" t="s">
        <v>452</v>
      </c>
      <c r="H60" s="3"/>
      <c r="I60" s="10" t="s">
        <v>1084</v>
      </c>
      <c r="J60" s="10">
        <v>292</v>
      </c>
      <c r="K60" s="11" t="s">
        <v>1085</v>
      </c>
      <c r="L60" s="3"/>
      <c r="M60" s="3"/>
      <c r="N60" s="8" t="s">
        <v>1086</v>
      </c>
      <c r="O60" s="3" t="s">
        <v>1087</v>
      </c>
      <c r="P60" s="3" t="s">
        <v>1088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t="s">
        <v>1089</v>
      </c>
      <c r="B61" t="s">
        <v>1090</v>
      </c>
      <c r="C61" t="s">
        <v>1091</v>
      </c>
      <c r="D61" t="s">
        <v>1092</v>
      </c>
      <c r="E61" t="s">
        <v>451</v>
      </c>
      <c r="F61">
        <v>978</v>
      </c>
      <c r="G61" t="s">
        <v>452</v>
      </c>
      <c r="H61" s="3"/>
      <c r="I61" s="10" t="s">
        <v>1093</v>
      </c>
      <c r="J61" s="10">
        <v>270</v>
      </c>
      <c r="K61" s="11" t="s">
        <v>1094</v>
      </c>
      <c r="L61" s="3"/>
      <c r="M61" s="3"/>
      <c r="N61" s="8" t="s">
        <v>1095</v>
      </c>
      <c r="O61" s="3" t="s">
        <v>1096</v>
      </c>
      <c r="P61" s="3" t="s">
        <v>1097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t="s">
        <v>1098</v>
      </c>
      <c r="B62" t="s">
        <v>1099</v>
      </c>
      <c r="C62" t="s">
        <v>1100</v>
      </c>
      <c r="D62" t="s">
        <v>1101</v>
      </c>
      <c r="E62" t="s">
        <v>1102</v>
      </c>
      <c r="F62">
        <v>748</v>
      </c>
      <c r="G62" t="s">
        <v>1103</v>
      </c>
      <c r="I62" s="1" t="s">
        <v>1104</v>
      </c>
      <c r="J62" s="1">
        <v>324</v>
      </c>
      <c r="K62" s="2" t="s">
        <v>1105</v>
      </c>
      <c r="N62" s="8" t="s">
        <v>1106</v>
      </c>
      <c r="O62" s="3" t="s">
        <v>1107</v>
      </c>
      <c r="P62" s="3" t="s">
        <v>1108</v>
      </c>
      <c r="Q62" s="3"/>
      <c r="R62" s="3"/>
      <c r="S62" s="3"/>
    </row>
    <row r="63" spans="1:29" ht="28.5" x14ac:dyDescent="0.25">
      <c r="A63" s="3" t="s">
        <v>1109</v>
      </c>
      <c r="B63" s="3" t="s">
        <v>1110</v>
      </c>
      <c r="C63" s="3" t="s">
        <v>1111</v>
      </c>
      <c r="D63" s="3" t="s">
        <v>1112</v>
      </c>
      <c r="E63" s="3" t="s">
        <v>165</v>
      </c>
      <c r="F63" s="3">
        <v>840</v>
      </c>
      <c r="G63" s="3" t="s">
        <v>1063</v>
      </c>
      <c r="I63" s="1" t="s">
        <v>1113</v>
      </c>
      <c r="J63" s="1">
        <v>320</v>
      </c>
      <c r="K63" s="2" t="s">
        <v>1114</v>
      </c>
      <c r="N63" s="8" t="s">
        <v>1115</v>
      </c>
      <c r="O63" s="3" t="s">
        <v>1116</v>
      </c>
      <c r="P63" s="3" t="s">
        <v>1117</v>
      </c>
      <c r="Q63" s="3"/>
      <c r="R63" s="3"/>
      <c r="S63" s="3"/>
    </row>
    <row r="64" spans="1:29" ht="28.5" x14ac:dyDescent="0.25">
      <c r="A64" t="s">
        <v>1118</v>
      </c>
      <c r="B64" t="s">
        <v>1119</v>
      </c>
      <c r="C64" t="s">
        <v>1120</v>
      </c>
      <c r="D64" t="s">
        <v>1121</v>
      </c>
      <c r="E64" t="s">
        <v>1122</v>
      </c>
      <c r="F64">
        <v>230</v>
      </c>
      <c r="G64" t="s">
        <v>1123</v>
      </c>
      <c r="I64" s="1" t="s">
        <v>1124</v>
      </c>
      <c r="J64" s="1">
        <v>328</v>
      </c>
      <c r="K64" s="2" t="s">
        <v>1125</v>
      </c>
      <c r="N64" s="8" t="s">
        <v>1126</v>
      </c>
      <c r="O64" s="3" t="s">
        <v>1127</v>
      </c>
      <c r="P64" s="3" t="s">
        <v>1128</v>
      </c>
      <c r="Q64" s="3"/>
      <c r="R64" s="3"/>
      <c r="S64" s="3"/>
    </row>
    <row r="65" spans="1:19" ht="28.5" x14ac:dyDescent="0.25">
      <c r="A65" t="s">
        <v>1129</v>
      </c>
      <c r="B65" t="s">
        <v>1130</v>
      </c>
      <c r="C65" t="s">
        <v>1131</v>
      </c>
      <c r="D65" t="s">
        <v>1132</v>
      </c>
      <c r="E65" t="s">
        <v>1133</v>
      </c>
      <c r="F65">
        <v>643</v>
      </c>
      <c r="G65" t="s">
        <v>1134</v>
      </c>
      <c r="I65" s="1" t="s">
        <v>1135</v>
      </c>
      <c r="J65" s="1">
        <v>344</v>
      </c>
      <c r="K65" s="2" t="s">
        <v>1136</v>
      </c>
      <c r="N65" s="8" t="s">
        <v>1137</v>
      </c>
      <c r="O65" s="3" t="s">
        <v>1138</v>
      </c>
      <c r="P65" s="3" t="s">
        <v>1139</v>
      </c>
      <c r="Q65" s="3"/>
      <c r="R65" s="3"/>
      <c r="S65" s="3"/>
    </row>
    <row r="66" spans="1:19" ht="42.75" x14ac:dyDescent="0.25">
      <c r="A66" t="s">
        <v>1140</v>
      </c>
      <c r="B66" t="s">
        <v>1141</v>
      </c>
      <c r="C66" t="s">
        <v>1142</v>
      </c>
      <c r="D66" t="s">
        <v>1143</v>
      </c>
      <c r="E66" t="s">
        <v>1144</v>
      </c>
      <c r="F66">
        <v>242</v>
      </c>
      <c r="G66" t="s">
        <v>1145</v>
      </c>
      <c r="I66" s="1" t="s">
        <v>1146</v>
      </c>
      <c r="J66" s="1">
        <v>340</v>
      </c>
      <c r="K66" s="2" t="s">
        <v>1147</v>
      </c>
      <c r="N66" s="8" t="s">
        <v>1148</v>
      </c>
      <c r="O66" s="3" t="s">
        <v>1149</v>
      </c>
      <c r="P66" s="3" t="s">
        <v>1150</v>
      </c>
      <c r="Q66" s="3"/>
      <c r="R66" s="3"/>
      <c r="S66" s="3"/>
    </row>
    <row r="67" spans="1:19" ht="28.5" x14ac:dyDescent="0.25">
      <c r="A67" t="s">
        <v>1151</v>
      </c>
      <c r="B67" t="s">
        <v>1152</v>
      </c>
      <c r="C67" t="s">
        <v>1153</v>
      </c>
      <c r="D67" t="s">
        <v>1154</v>
      </c>
      <c r="E67" t="s">
        <v>451</v>
      </c>
      <c r="F67">
        <v>978</v>
      </c>
      <c r="G67" t="s">
        <v>452</v>
      </c>
      <c r="I67" s="1" t="s">
        <v>1155</v>
      </c>
      <c r="J67" s="1">
        <v>191</v>
      </c>
      <c r="K67" s="2" t="s">
        <v>1156</v>
      </c>
      <c r="N67" s="8" t="s">
        <v>1157</v>
      </c>
      <c r="O67" s="3" t="s">
        <v>1158</v>
      </c>
      <c r="P67" s="3" t="s">
        <v>1159</v>
      </c>
      <c r="Q67" s="3"/>
      <c r="R67" s="3"/>
      <c r="S67" s="3"/>
    </row>
    <row r="68" spans="1:19" x14ac:dyDescent="0.25">
      <c r="A68" t="s">
        <v>1160</v>
      </c>
      <c r="B68" t="s">
        <v>1161</v>
      </c>
      <c r="C68" t="s">
        <v>1162</v>
      </c>
      <c r="D68" t="s">
        <v>1163</v>
      </c>
      <c r="E68" t="s">
        <v>451</v>
      </c>
      <c r="F68">
        <v>978</v>
      </c>
      <c r="G68" t="s">
        <v>452</v>
      </c>
      <c r="I68" s="1" t="s">
        <v>1164</v>
      </c>
      <c r="J68" s="1">
        <v>332</v>
      </c>
      <c r="K68" s="2" t="s">
        <v>1165</v>
      </c>
      <c r="N68" s="8" t="s">
        <v>1166</v>
      </c>
      <c r="O68" s="3" t="s">
        <v>1167</v>
      </c>
      <c r="P68" s="3" t="s">
        <v>1168</v>
      </c>
      <c r="Q68" s="3"/>
      <c r="R68" s="3"/>
      <c r="S68" s="3"/>
    </row>
    <row r="69" spans="1:19" x14ac:dyDescent="0.25">
      <c r="A69" t="s">
        <v>1169</v>
      </c>
      <c r="B69" t="s">
        <v>1170</v>
      </c>
      <c r="C69" t="s">
        <v>1171</v>
      </c>
      <c r="D69" t="s">
        <v>1172</v>
      </c>
      <c r="E69" t="s">
        <v>89</v>
      </c>
      <c r="F69">
        <v>950</v>
      </c>
      <c r="G69" t="s">
        <v>852</v>
      </c>
      <c r="I69" s="1" t="s">
        <v>1173</v>
      </c>
      <c r="J69" s="1">
        <v>348</v>
      </c>
      <c r="K69" s="2" t="s">
        <v>1174</v>
      </c>
      <c r="N69" s="8" t="s">
        <v>1175</v>
      </c>
      <c r="O69" s="3" t="s">
        <v>1176</v>
      </c>
      <c r="P69" s="3" t="s">
        <v>1177</v>
      </c>
      <c r="Q69" s="3"/>
      <c r="R69" s="3"/>
      <c r="S69" s="3"/>
    </row>
    <row r="70" spans="1:19" ht="28.5" x14ac:dyDescent="0.25">
      <c r="A70" t="s">
        <v>1178</v>
      </c>
      <c r="B70" t="s">
        <v>1179</v>
      </c>
      <c r="C70" t="s">
        <v>1180</v>
      </c>
      <c r="D70" t="s">
        <v>1181</v>
      </c>
      <c r="E70" t="s">
        <v>1182</v>
      </c>
      <c r="F70">
        <v>270</v>
      </c>
      <c r="G70" t="s">
        <v>1183</v>
      </c>
      <c r="I70" s="1" t="s">
        <v>1184</v>
      </c>
      <c r="J70" s="1">
        <v>360</v>
      </c>
      <c r="K70" s="2" t="s">
        <v>1185</v>
      </c>
      <c r="N70" s="8" t="s">
        <v>1186</v>
      </c>
      <c r="O70" s="3" t="s">
        <v>1187</v>
      </c>
      <c r="P70" s="3" t="s">
        <v>1188</v>
      </c>
      <c r="Q70" s="3"/>
      <c r="R70" s="3"/>
      <c r="S70" s="3"/>
    </row>
    <row r="71" spans="1:19" x14ac:dyDescent="0.25">
      <c r="A71" t="s">
        <v>1189</v>
      </c>
      <c r="B71" t="s">
        <v>1190</v>
      </c>
      <c r="C71" t="s">
        <v>1191</v>
      </c>
      <c r="D71" t="s">
        <v>1192</v>
      </c>
      <c r="E71" t="s">
        <v>1193</v>
      </c>
      <c r="F71">
        <v>981</v>
      </c>
      <c r="G71" t="s">
        <v>1194</v>
      </c>
      <c r="I71" s="1" t="s">
        <v>1195</v>
      </c>
      <c r="J71" s="1">
        <v>376</v>
      </c>
      <c r="K71" s="2" t="s">
        <v>1196</v>
      </c>
      <c r="N71" s="8" t="s">
        <v>1197</v>
      </c>
      <c r="O71" s="3" t="s">
        <v>1198</v>
      </c>
      <c r="P71" s="3" t="s">
        <v>1199</v>
      </c>
      <c r="Q71" s="3"/>
      <c r="R71" s="3"/>
      <c r="S71" s="3"/>
    </row>
    <row r="72" spans="1:19" ht="28.5" x14ac:dyDescent="0.25">
      <c r="A72" s="3" t="s">
        <v>1200</v>
      </c>
      <c r="B72" t="s">
        <v>1201</v>
      </c>
      <c r="C72" t="s">
        <v>1202</v>
      </c>
      <c r="D72" t="s">
        <v>1203</v>
      </c>
      <c r="I72" s="1" t="s">
        <v>1204</v>
      </c>
      <c r="J72" s="1">
        <v>0</v>
      </c>
      <c r="K72" s="2" t="s">
        <v>1205</v>
      </c>
      <c r="N72" s="8" t="s">
        <v>1206</v>
      </c>
      <c r="O72" s="3" t="s">
        <v>1207</v>
      </c>
      <c r="P72" s="3" t="s">
        <v>1208</v>
      </c>
      <c r="Q72" s="3"/>
      <c r="R72" s="3"/>
      <c r="S72" s="3"/>
    </row>
    <row r="73" spans="1:19" x14ac:dyDescent="0.25">
      <c r="A73" t="s">
        <v>1209</v>
      </c>
      <c r="B73" t="s">
        <v>1210</v>
      </c>
      <c r="C73" t="s">
        <v>1211</v>
      </c>
      <c r="D73" t="s">
        <v>1212</v>
      </c>
      <c r="E73" t="s">
        <v>1213</v>
      </c>
      <c r="F73">
        <v>936</v>
      </c>
      <c r="G73" t="s">
        <v>1214</v>
      </c>
      <c r="I73" s="1" t="s">
        <v>1215</v>
      </c>
      <c r="J73" s="1">
        <v>356</v>
      </c>
      <c r="K73" s="2" t="s">
        <v>1216</v>
      </c>
      <c r="N73" s="8" t="s">
        <v>1217</v>
      </c>
      <c r="O73" s="3" t="s">
        <v>1218</v>
      </c>
      <c r="P73" s="3" t="s">
        <v>1219</v>
      </c>
      <c r="Q73" s="3"/>
      <c r="R73" s="3"/>
      <c r="S73" s="3"/>
    </row>
    <row r="74" spans="1:19" ht="42.75" x14ac:dyDescent="0.25">
      <c r="A74" t="s">
        <v>1220</v>
      </c>
      <c r="B74" t="s">
        <v>1221</v>
      </c>
      <c r="C74" t="s">
        <v>1222</v>
      </c>
      <c r="D74" t="s">
        <v>1223</v>
      </c>
      <c r="E74" t="s">
        <v>1224</v>
      </c>
      <c r="F74">
        <v>292</v>
      </c>
      <c r="G74" t="s">
        <v>1225</v>
      </c>
      <c r="I74" s="1" t="s">
        <v>1226</v>
      </c>
      <c r="J74" s="1">
        <v>368</v>
      </c>
      <c r="K74" s="2" t="s">
        <v>1227</v>
      </c>
      <c r="N74" s="8">
        <v>7103</v>
      </c>
      <c r="O74" s="3" t="s">
        <v>1228</v>
      </c>
      <c r="P74" s="3" t="s">
        <v>1229</v>
      </c>
      <c r="Q74" s="3"/>
      <c r="R74" s="3"/>
      <c r="S74" s="3"/>
    </row>
    <row r="75" spans="1:19" x14ac:dyDescent="0.25">
      <c r="A75" t="s">
        <v>1230</v>
      </c>
      <c r="B75" t="s">
        <v>1231</v>
      </c>
      <c r="C75" t="s">
        <v>1232</v>
      </c>
      <c r="D75" t="s">
        <v>1233</v>
      </c>
      <c r="E75" t="s">
        <v>451</v>
      </c>
      <c r="F75">
        <v>978</v>
      </c>
      <c r="G75" t="s">
        <v>452</v>
      </c>
      <c r="I75" s="1" t="s">
        <v>1234</v>
      </c>
      <c r="J75" s="1">
        <v>364</v>
      </c>
      <c r="K75" s="2" t="s">
        <v>1235</v>
      </c>
      <c r="N75" s="3"/>
      <c r="O75" s="3"/>
      <c r="P75" s="3"/>
      <c r="Q75" s="3"/>
      <c r="R75" s="3"/>
      <c r="S75" s="3"/>
    </row>
    <row r="76" spans="1:19" x14ac:dyDescent="0.25">
      <c r="A76" t="s">
        <v>1236</v>
      </c>
      <c r="B76" t="s">
        <v>1237</v>
      </c>
      <c r="C76" t="s">
        <v>1238</v>
      </c>
      <c r="D76" t="s">
        <v>1239</v>
      </c>
      <c r="E76" t="s">
        <v>489</v>
      </c>
      <c r="F76">
        <v>951</v>
      </c>
      <c r="G76" t="s">
        <v>490</v>
      </c>
      <c r="I76" s="1" t="s">
        <v>1240</v>
      </c>
      <c r="J76" s="1">
        <v>352</v>
      </c>
      <c r="K76" s="2" t="s">
        <v>1241</v>
      </c>
      <c r="N76" s="3"/>
      <c r="O76" s="3"/>
      <c r="P76" s="3"/>
      <c r="Q76" s="3"/>
      <c r="R76" s="3"/>
      <c r="S76" s="3"/>
    </row>
    <row r="77" spans="1:19" x14ac:dyDescent="0.25">
      <c r="A77" t="s">
        <v>1242</v>
      </c>
      <c r="B77" t="s">
        <v>1243</v>
      </c>
      <c r="C77" t="s">
        <v>1244</v>
      </c>
      <c r="D77" t="s">
        <v>1245</v>
      </c>
      <c r="E77" t="s">
        <v>1000</v>
      </c>
      <c r="F77">
        <v>208</v>
      </c>
      <c r="G77" t="s">
        <v>1001</v>
      </c>
      <c r="I77" s="1" t="s">
        <v>1246</v>
      </c>
      <c r="J77" s="1">
        <v>0</v>
      </c>
      <c r="K77" s="2" t="s">
        <v>1247</v>
      </c>
      <c r="N77" s="3"/>
      <c r="O77" s="3"/>
      <c r="P77" s="3"/>
    </row>
    <row r="78" spans="1:19" x14ac:dyDescent="0.25">
      <c r="A78" t="s">
        <v>1248</v>
      </c>
      <c r="B78" t="s">
        <v>1249</v>
      </c>
      <c r="C78" t="s">
        <v>1250</v>
      </c>
      <c r="D78" t="s">
        <v>1251</v>
      </c>
      <c r="E78" t="s">
        <v>451</v>
      </c>
      <c r="F78">
        <v>978</v>
      </c>
      <c r="G78" t="s">
        <v>452</v>
      </c>
      <c r="I78" s="1" t="s">
        <v>1252</v>
      </c>
      <c r="J78" s="1">
        <v>388</v>
      </c>
      <c r="K78" s="2" t="s">
        <v>1253</v>
      </c>
    </row>
    <row r="79" spans="1:19" x14ac:dyDescent="0.25">
      <c r="A79" t="s">
        <v>1254</v>
      </c>
      <c r="B79" t="s">
        <v>1255</v>
      </c>
      <c r="C79" t="s">
        <v>1256</v>
      </c>
      <c r="D79" t="s">
        <v>1257</v>
      </c>
      <c r="E79" t="s">
        <v>165</v>
      </c>
      <c r="F79">
        <v>840</v>
      </c>
      <c r="G79" t="s">
        <v>1063</v>
      </c>
      <c r="I79" s="1" t="s">
        <v>1258</v>
      </c>
      <c r="J79" s="1">
        <v>400</v>
      </c>
      <c r="K79" s="2" t="s">
        <v>1259</v>
      </c>
    </row>
    <row r="80" spans="1:19" x14ac:dyDescent="0.25">
      <c r="A80" t="s">
        <v>1260</v>
      </c>
      <c r="B80" t="s">
        <v>1261</v>
      </c>
      <c r="C80" t="s">
        <v>1262</v>
      </c>
      <c r="D80" t="s">
        <v>1263</v>
      </c>
      <c r="E80" t="s">
        <v>1264</v>
      </c>
      <c r="F80">
        <v>320</v>
      </c>
      <c r="G80" t="s">
        <v>1265</v>
      </c>
      <c r="I80" s="1" t="s">
        <v>1266</v>
      </c>
      <c r="J80" s="1">
        <v>392</v>
      </c>
      <c r="K80" s="2" t="s">
        <v>1267</v>
      </c>
    </row>
    <row r="81" spans="1:11" x14ac:dyDescent="0.25">
      <c r="A81" t="s">
        <v>1268</v>
      </c>
      <c r="B81" t="s">
        <v>1269</v>
      </c>
      <c r="C81" t="s">
        <v>1270</v>
      </c>
      <c r="D81" t="s">
        <v>1271</v>
      </c>
      <c r="E81" t="s">
        <v>1272</v>
      </c>
      <c r="F81">
        <v>0</v>
      </c>
      <c r="G81" t="s">
        <v>1273</v>
      </c>
      <c r="I81" s="1" t="s">
        <v>1274</v>
      </c>
      <c r="J81" s="1">
        <v>404</v>
      </c>
      <c r="K81" s="2" t="s">
        <v>1275</v>
      </c>
    </row>
    <row r="82" spans="1:11" x14ac:dyDescent="0.25">
      <c r="A82" t="s">
        <v>1276</v>
      </c>
      <c r="B82" t="s">
        <v>1277</v>
      </c>
      <c r="C82" t="s">
        <v>1278</v>
      </c>
      <c r="D82" t="s">
        <v>1279</v>
      </c>
      <c r="E82" t="s">
        <v>1280</v>
      </c>
      <c r="F82">
        <v>324</v>
      </c>
      <c r="G82" t="s">
        <v>1281</v>
      </c>
      <c r="I82" s="1" t="s">
        <v>1282</v>
      </c>
      <c r="J82" s="1">
        <v>417</v>
      </c>
      <c r="K82" s="2" t="s">
        <v>1283</v>
      </c>
    </row>
    <row r="83" spans="1:11" x14ac:dyDescent="0.25">
      <c r="A83" t="s">
        <v>1284</v>
      </c>
      <c r="B83" t="s">
        <v>1285</v>
      </c>
      <c r="C83" t="s">
        <v>1286</v>
      </c>
      <c r="D83" t="s">
        <v>1287</v>
      </c>
      <c r="E83" t="s">
        <v>89</v>
      </c>
      <c r="F83">
        <v>950</v>
      </c>
      <c r="G83" t="s">
        <v>852</v>
      </c>
      <c r="I83" s="1" t="s">
        <v>1288</v>
      </c>
      <c r="J83" s="1">
        <v>116</v>
      </c>
      <c r="K83" s="2" t="s">
        <v>1289</v>
      </c>
    </row>
    <row r="84" spans="1:11" x14ac:dyDescent="0.25">
      <c r="A84" t="s">
        <v>1290</v>
      </c>
      <c r="B84" t="s">
        <v>1291</v>
      </c>
      <c r="C84" t="s">
        <v>1292</v>
      </c>
      <c r="D84" t="s">
        <v>1293</v>
      </c>
      <c r="E84" t="s">
        <v>724</v>
      </c>
      <c r="F84">
        <v>952</v>
      </c>
      <c r="G84" t="s">
        <v>725</v>
      </c>
      <c r="I84" s="1" t="s">
        <v>1294</v>
      </c>
      <c r="J84" s="1">
        <v>174</v>
      </c>
      <c r="K84" s="2" t="s">
        <v>1295</v>
      </c>
    </row>
    <row r="85" spans="1:11" x14ac:dyDescent="0.25">
      <c r="A85" t="s">
        <v>1296</v>
      </c>
      <c r="B85" t="s">
        <v>1297</v>
      </c>
      <c r="C85" t="s">
        <v>1298</v>
      </c>
      <c r="D85" t="s">
        <v>1299</v>
      </c>
      <c r="E85" t="s">
        <v>1300</v>
      </c>
      <c r="F85">
        <v>328</v>
      </c>
      <c r="G85" t="s">
        <v>1301</v>
      </c>
      <c r="I85" s="1" t="s">
        <v>1302</v>
      </c>
      <c r="J85" s="1">
        <v>408</v>
      </c>
      <c r="K85" s="2" t="s">
        <v>1303</v>
      </c>
    </row>
    <row r="86" spans="1:11" x14ac:dyDescent="0.25">
      <c r="A86" t="s">
        <v>1304</v>
      </c>
      <c r="B86" t="s">
        <v>1305</v>
      </c>
      <c r="C86" t="s">
        <v>1306</v>
      </c>
      <c r="D86" t="s">
        <v>1307</v>
      </c>
      <c r="E86" t="s">
        <v>451</v>
      </c>
      <c r="F86">
        <v>978</v>
      </c>
      <c r="G86" t="s">
        <v>452</v>
      </c>
      <c r="I86" s="1" t="s">
        <v>1308</v>
      </c>
      <c r="J86" s="1">
        <v>410</v>
      </c>
      <c r="K86" s="2" t="s">
        <v>1309</v>
      </c>
    </row>
    <row r="87" spans="1:11" x14ac:dyDescent="0.25">
      <c r="A87" t="s">
        <v>1310</v>
      </c>
      <c r="B87" t="s">
        <v>1311</v>
      </c>
      <c r="C87" t="s">
        <v>1312</v>
      </c>
      <c r="D87" t="s">
        <v>1313</v>
      </c>
      <c r="E87" t="s">
        <v>1314</v>
      </c>
      <c r="F87">
        <v>332</v>
      </c>
      <c r="G87" t="s">
        <v>1315</v>
      </c>
      <c r="I87" s="1" t="s">
        <v>1316</v>
      </c>
      <c r="J87" s="1">
        <v>414</v>
      </c>
      <c r="K87" s="2" t="s">
        <v>1317</v>
      </c>
    </row>
    <row r="88" spans="1:11" x14ac:dyDescent="0.25">
      <c r="A88" t="s">
        <v>1318</v>
      </c>
      <c r="B88" t="s">
        <v>1319</v>
      </c>
      <c r="C88" t="s">
        <v>1320</v>
      </c>
      <c r="D88" t="s">
        <v>1321</v>
      </c>
      <c r="E88" t="s">
        <v>1322</v>
      </c>
      <c r="F88">
        <v>340</v>
      </c>
      <c r="G88" t="s">
        <v>1323</v>
      </c>
      <c r="I88" s="1" t="s">
        <v>1324</v>
      </c>
      <c r="J88" s="1">
        <v>136</v>
      </c>
      <c r="K88" s="2" t="s">
        <v>1325</v>
      </c>
    </row>
    <row r="89" spans="1:11" x14ac:dyDescent="0.25">
      <c r="A89" t="s">
        <v>1326</v>
      </c>
      <c r="B89" t="s">
        <v>1327</v>
      </c>
      <c r="C89" t="s">
        <v>1328</v>
      </c>
      <c r="D89" t="s">
        <v>1329</v>
      </c>
      <c r="E89" t="s">
        <v>1330</v>
      </c>
      <c r="F89">
        <v>344</v>
      </c>
      <c r="G89" t="s">
        <v>1136</v>
      </c>
      <c r="I89" s="1" t="s">
        <v>1331</v>
      </c>
      <c r="J89" s="1">
        <v>398</v>
      </c>
      <c r="K89" s="2" t="s">
        <v>1332</v>
      </c>
    </row>
    <row r="90" spans="1:11" x14ac:dyDescent="0.25">
      <c r="A90" t="s">
        <v>1333</v>
      </c>
      <c r="B90" t="s">
        <v>1334</v>
      </c>
      <c r="C90" t="s">
        <v>1335</v>
      </c>
      <c r="D90" t="s">
        <v>1336</v>
      </c>
      <c r="E90" t="s">
        <v>1337</v>
      </c>
      <c r="F90">
        <v>348</v>
      </c>
      <c r="G90" t="s">
        <v>1338</v>
      </c>
      <c r="I90" s="1" t="s">
        <v>1339</v>
      </c>
      <c r="J90" s="1">
        <v>418</v>
      </c>
      <c r="K90" s="2" t="s">
        <v>1340</v>
      </c>
    </row>
    <row r="91" spans="1:11" x14ac:dyDescent="0.25">
      <c r="A91" t="s">
        <v>1341</v>
      </c>
      <c r="B91" t="s">
        <v>1342</v>
      </c>
      <c r="C91" t="s">
        <v>1343</v>
      </c>
      <c r="D91" t="s">
        <v>1344</v>
      </c>
      <c r="E91" t="s">
        <v>1345</v>
      </c>
      <c r="F91">
        <v>0</v>
      </c>
      <c r="G91" t="s">
        <v>1346</v>
      </c>
      <c r="I91" s="1" t="s">
        <v>1347</v>
      </c>
      <c r="J91" s="1">
        <v>422</v>
      </c>
      <c r="K91" s="2" t="s">
        <v>1348</v>
      </c>
    </row>
    <row r="92" spans="1:11" x14ac:dyDescent="0.25">
      <c r="A92" s="3" t="s">
        <v>1349</v>
      </c>
      <c r="B92" s="3" t="s">
        <v>1350</v>
      </c>
      <c r="C92" s="3" t="s">
        <v>1351</v>
      </c>
      <c r="D92" s="3" t="s">
        <v>1352</v>
      </c>
      <c r="E92" s="3" t="s">
        <v>585</v>
      </c>
      <c r="F92" s="3">
        <v>36</v>
      </c>
      <c r="G92" s="3" t="s">
        <v>586</v>
      </c>
      <c r="I92" s="1" t="s">
        <v>1353</v>
      </c>
      <c r="J92" s="1">
        <v>144</v>
      </c>
      <c r="K92" s="2" t="s">
        <v>1354</v>
      </c>
    </row>
    <row r="93" spans="1:11" x14ac:dyDescent="0.25">
      <c r="A93" t="s">
        <v>1355</v>
      </c>
      <c r="B93" t="s">
        <v>1356</v>
      </c>
      <c r="C93" t="s">
        <v>1357</v>
      </c>
      <c r="D93" t="s">
        <v>1358</v>
      </c>
      <c r="E93" t="s">
        <v>1000</v>
      </c>
      <c r="F93">
        <v>208</v>
      </c>
      <c r="G93" t="s">
        <v>1001</v>
      </c>
      <c r="I93" s="1" t="s">
        <v>1359</v>
      </c>
      <c r="J93" s="1">
        <v>430</v>
      </c>
      <c r="K93" s="2" t="s">
        <v>1360</v>
      </c>
    </row>
    <row r="94" spans="1:11" x14ac:dyDescent="0.25">
      <c r="A94" t="s">
        <v>1361</v>
      </c>
      <c r="B94" t="s">
        <v>1362</v>
      </c>
      <c r="C94" t="s">
        <v>1363</v>
      </c>
      <c r="D94" t="s">
        <v>1364</v>
      </c>
      <c r="I94" s="1" t="s">
        <v>1365</v>
      </c>
      <c r="J94" s="1">
        <v>426</v>
      </c>
      <c r="K94" s="2" t="s">
        <v>1366</v>
      </c>
    </row>
    <row r="95" spans="1:11" x14ac:dyDescent="0.25">
      <c r="A95" s="3" t="s">
        <v>1367</v>
      </c>
      <c r="B95" s="3" t="s">
        <v>1368</v>
      </c>
      <c r="C95" s="3" t="s">
        <v>1369</v>
      </c>
      <c r="D95" s="3" t="s">
        <v>1370</v>
      </c>
      <c r="E95" s="3" t="s">
        <v>585</v>
      </c>
      <c r="F95" s="3">
        <v>36</v>
      </c>
      <c r="G95" s="3" t="s">
        <v>586</v>
      </c>
      <c r="I95" s="1" t="s">
        <v>1371</v>
      </c>
      <c r="J95" s="1">
        <v>434</v>
      </c>
      <c r="K95" s="2" t="s">
        <v>1372</v>
      </c>
    </row>
    <row r="96" spans="1:11" x14ac:dyDescent="0.25">
      <c r="A96" t="s">
        <v>1373</v>
      </c>
      <c r="B96" t="s">
        <v>1374</v>
      </c>
      <c r="C96" t="s">
        <v>1375</v>
      </c>
      <c r="D96" t="s">
        <v>1376</v>
      </c>
      <c r="E96" t="s">
        <v>165</v>
      </c>
      <c r="F96">
        <v>840</v>
      </c>
      <c r="G96" t="s">
        <v>1063</v>
      </c>
      <c r="I96" s="1" t="s">
        <v>1377</v>
      </c>
      <c r="J96" s="1">
        <v>504</v>
      </c>
      <c r="K96" s="2" t="s">
        <v>1378</v>
      </c>
    </row>
    <row r="97" spans="1:11" x14ac:dyDescent="0.25">
      <c r="A97" t="s">
        <v>1379</v>
      </c>
      <c r="B97" t="s">
        <v>1380</v>
      </c>
      <c r="C97" t="s">
        <v>1381</v>
      </c>
      <c r="D97" t="s">
        <v>1382</v>
      </c>
      <c r="E97" t="s">
        <v>165</v>
      </c>
      <c r="F97">
        <v>840</v>
      </c>
      <c r="G97" t="s">
        <v>1063</v>
      </c>
      <c r="I97" s="1" t="s">
        <v>1383</v>
      </c>
      <c r="J97" s="1">
        <v>498</v>
      </c>
      <c r="K97" s="2" t="s">
        <v>1384</v>
      </c>
    </row>
    <row r="98" spans="1:11" x14ac:dyDescent="0.25">
      <c r="A98" t="s">
        <v>1385</v>
      </c>
      <c r="B98" t="s">
        <v>1386</v>
      </c>
      <c r="C98" t="s">
        <v>1387</v>
      </c>
      <c r="D98" t="s">
        <v>1388</v>
      </c>
      <c r="I98" s="1" t="s">
        <v>1389</v>
      </c>
      <c r="J98" s="1">
        <v>969</v>
      </c>
      <c r="K98" s="2" t="s">
        <v>1390</v>
      </c>
    </row>
    <row r="99" spans="1:11" x14ac:dyDescent="0.25">
      <c r="A99" s="3" t="s">
        <v>1391</v>
      </c>
      <c r="B99" s="3" t="s">
        <v>1392</v>
      </c>
      <c r="C99" s="3" t="s">
        <v>1393</v>
      </c>
      <c r="D99" s="3" t="s">
        <v>1394</v>
      </c>
      <c r="E99" s="3" t="s">
        <v>1395</v>
      </c>
      <c r="F99" s="3">
        <v>136</v>
      </c>
      <c r="G99" s="3" t="s">
        <v>1396</v>
      </c>
      <c r="I99" s="1" t="s">
        <v>1397</v>
      </c>
      <c r="J99" s="1">
        <v>807</v>
      </c>
      <c r="K99" s="2" t="s">
        <v>1398</v>
      </c>
    </row>
    <row r="100" spans="1:11" x14ac:dyDescent="0.25">
      <c r="A100" t="s">
        <v>1391</v>
      </c>
      <c r="B100" t="s">
        <v>1399</v>
      </c>
      <c r="C100" t="s">
        <v>1400</v>
      </c>
      <c r="D100" t="s">
        <v>1401</v>
      </c>
      <c r="E100" t="s">
        <v>1402</v>
      </c>
      <c r="F100">
        <v>90</v>
      </c>
      <c r="G100" t="s">
        <v>1403</v>
      </c>
      <c r="I100" s="1" t="s">
        <v>1404</v>
      </c>
      <c r="J100" s="1">
        <v>104</v>
      </c>
      <c r="K100" s="2" t="s">
        <v>1405</v>
      </c>
    </row>
    <row r="101" spans="1:11" x14ac:dyDescent="0.25">
      <c r="A101" t="s">
        <v>1406</v>
      </c>
      <c r="B101" t="s">
        <v>1407</v>
      </c>
      <c r="C101" t="s">
        <v>1408</v>
      </c>
      <c r="D101" t="s">
        <v>1409</v>
      </c>
      <c r="I101" s="1" t="s">
        <v>1410</v>
      </c>
      <c r="J101" s="1">
        <v>496</v>
      </c>
      <c r="K101" s="2" t="s">
        <v>1411</v>
      </c>
    </row>
    <row r="102" spans="1:11" x14ac:dyDescent="0.25">
      <c r="A102" t="s">
        <v>1412</v>
      </c>
      <c r="B102" t="s">
        <v>1413</v>
      </c>
      <c r="C102" t="s">
        <v>1414</v>
      </c>
      <c r="D102" t="s">
        <v>1415</v>
      </c>
      <c r="E102" t="s">
        <v>165</v>
      </c>
      <c r="F102">
        <v>840</v>
      </c>
      <c r="G102" t="s">
        <v>1063</v>
      </c>
      <c r="I102" s="1" t="s">
        <v>1416</v>
      </c>
      <c r="J102" s="1">
        <v>446</v>
      </c>
      <c r="K102" s="2" t="s">
        <v>1417</v>
      </c>
    </row>
    <row r="103" spans="1:11" x14ac:dyDescent="0.25">
      <c r="A103" s="3" t="s">
        <v>1418</v>
      </c>
      <c r="B103" s="3" t="s">
        <v>1419</v>
      </c>
      <c r="C103" s="3" t="s">
        <v>1420</v>
      </c>
      <c r="D103" s="3" t="s">
        <v>1421</v>
      </c>
      <c r="E103" s="3" t="s">
        <v>165</v>
      </c>
      <c r="F103" s="3">
        <v>840</v>
      </c>
      <c r="G103" s="3" t="s">
        <v>1063</v>
      </c>
      <c r="I103" s="1" t="s">
        <v>1422</v>
      </c>
      <c r="J103" s="1">
        <v>478</v>
      </c>
      <c r="K103" s="2" t="s">
        <v>1423</v>
      </c>
    </row>
    <row r="104" spans="1:11" x14ac:dyDescent="0.25">
      <c r="A104" t="s">
        <v>1424</v>
      </c>
      <c r="B104" t="s">
        <v>1425</v>
      </c>
      <c r="C104" t="s">
        <v>1426</v>
      </c>
      <c r="D104" t="s">
        <v>1427</v>
      </c>
      <c r="E104" t="s">
        <v>165</v>
      </c>
      <c r="F104">
        <v>840</v>
      </c>
      <c r="G104" t="s">
        <v>1063</v>
      </c>
      <c r="I104" s="1" t="s">
        <v>1428</v>
      </c>
      <c r="J104" s="1">
        <v>480</v>
      </c>
      <c r="K104" s="2" t="s">
        <v>1429</v>
      </c>
    </row>
    <row r="105" spans="1:11" x14ac:dyDescent="0.25">
      <c r="A105" t="s">
        <v>1430</v>
      </c>
      <c r="B105" t="s">
        <v>1431</v>
      </c>
      <c r="C105" t="s">
        <v>1432</v>
      </c>
      <c r="D105" t="s">
        <v>1433</v>
      </c>
      <c r="I105" s="1" t="s">
        <v>1434</v>
      </c>
      <c r="J105" s="1">
        <v>462</v>
      </c>
      <c r="K105" s="2" t="s">
        <v>1435</v>
      </c>
    </row>
    <row r="106" spans="1:11" x14ac:dyDescent="0.25">
      <c r="A106" s="3" t="s">
        <v>1436</v>
      </c>
      <c r="B106" s="3" t="s">
        <v>1437</v>
      </c>
      <c r="C106" s="3" t="s">
        <v>1438</v>
      </c>
      <c r="D106" s="3" t="s">
        <v>1439</v>
      </c>
      <c r="E106" s="3" t="s">
        <v>451</v>
      </c>
      <c r="F106" s="3">
        <v>978</v>
      </c>
      <c r="G106" s="3" t="s">
        <v>452</v>
      </c>
      <c r="I106" s="1" t="s">
        <v>1440</v>
      </c>
      <c r="J106" s="1">
        <v>454</v>
      </c>
      <c r="K106" s="2" t="s">
        <v>1441</v>
      </c>
    </row>
    <row r="107" spans="1:11" x14ac:dyDescent="0.25">
      <c r="A107" t="s">
        <v>1442</v>
      </c>
      <c r="B107" t="s">
        <v>1443</v>
      </c>
      <c r="C107" t="s">
        <v>1444</v>
      </c>
      <c r="D107" t="s">
        <v>1445</v>
      </c>
      <c r="E107" t="s">
        <v>1446</v>
      </c>
      <c r="F107">
        <v>356</v>
      </c>
      <c r="G107" t="s">
        <v>1447</v>
      </c>
      <c r="I107" s="1" t="s">
        <v>1448</v>
      </c>
      <c r="J107" s="1">
        <v>484</v>
      </c>
      <c r="K107" s="2" t="s">
        <v>1449</v>
      </c>
    </row>
    <row r="108" spans="1:11" x14ac:dyDescent="0.25">
      <c r="A108" t="s">
        <v>1450</v>
      </c>
      <c r="B108" t="s">
        <v>1451</v>
      </c>
      <c r="C108" t="s">
        <v>1452</v>
      </c>
      <c r="D108" t="s">
        <v>1453</v>
      </c>
      <c r="E108" t="s">
        <v>1454</v>
      </c>
      <c r="F108">
        <v>360</v>
      </c>
      <c r="G108" t="s">
        <v>1455</v>
      </c>
      <c r="I108" s="1" t="s">
        <v>1456</v>
      </c>
      <c r="J108" s="1">
        <v>458</v>
      </c>
      <c r="K108" s="2" t="s">
        <v>1457</v>
      </c>
    </row>
    <row r="109" spans="1:11" x14ac:dyDescent="0.25">
      <c r="A109" t="s">
        <v>1458</v>
      </c>
      <c r="B109" t="s">
        <v>1459</v>
      </c>
      <c r="C109" t="s">
        <v>1460</v>
      </c>
      <c r="D109" t="s">
        <v>1461</v>
      </c>
      <c r="E109" t="s">
        <v>1462</v>
      </c>
      <c r="F109">
        <v>368</v>
      </c>
      <c r="G109" t="s">
        <v>1463</v>
      </c>
      <c r="I109" s="1" t="s">
        <v>1464</v>
      </c>
      <c r="J109" s="1">
        <v>943</v>
      </c>
      <c r="K109" s="2" t="s">
        <v>1465</v>
      </c>
    </row>
    <row r="110" spans="1:11" x14ac:dyDescent="0.25">
      <c r="A110" t="s">
        <v>1466</v>
      </c>
      <c r="B110" t="s">
        <v>1467</v>
      </c>
      <c r="C110" t="s">
        <v>1468</v>
      </c>
      <c r="D110" t="s">
        <v>1469</v>
      </c>
      <c r="E110" t="s">
        <v>1470</v>
      </c>
      <c r="F110">
        <v>364</v>
      </c>
      <c r="G110" t="s">
        <v>1471</v>
      </c>
      <c r="I110" s="1" t="s">
        <v>1472</v>
      </c>
      <c r="J110" s="1">
        <v>516</v>
      </c>
      <c r="K110" s="2" t="s">
        <v>1473</v>
      </c>
    </row>
    <row r="111" spans="1:11" x14ac:dyDescent="0.25">
      <c r="A111" t="s">
        <v>1474</v>
      </c>
      <c r="B111" t="s">
        <v>1475</v>
      </c>
      <c r="C111" t="s">
        <v>1476</v>
      </c>
      <c r="D111" t="s">
        <v>1477</v>
      </c>
      <c r="E111" t="s">
        <v>451</v>
      </c>
      <c r="F111">
        <v>978</v>
      </c>
      <c r="G111" t="s">
        <v>452</v>
      </c>
      <c r="I111" s="1" t="s">
        <v>1478</v>
      </c>
      <c r="J111" s="1">
        <v>566</v>
      </c>
      <c r="K111" s="2" t="s">
        <v>1479</v>
      </c>
    </row>
    <row r="112" spans="1:11" x14ac:dyDescent="0.25">
      <c r="A112" t="s">
        <v>1480</v>
      </c>
      <c r="B112" t="s">
        <v>1481</v>
      </c>
      <c r="C112" t="s">
        <v>1482</v>
      </c>
      <c r="D112" t="s">
        <v>1483</v>
      </c>
      <c r="E112" t="s">
        <v>1484</v>
      </c>
      <c r="F112">
        <v>352</v>
      </c>
      <c r="G112" t="s">
        <v>1485</v>
      </c>
      <c r="I112" s="1" t="s">
        <v>1486</v>
      </c>
      <c r="J112" s="1">
        <v>558</v>
      </c>
      <c r="K112" s="2" t="s">
        <v>1487</v>
      </c>
    </row>
    <row r="113" spans="1:11" x14ac:dyDescent="0.25">
      <c r="A113" t="s">
        <v>1488</v>
      </c>
      <c r="B113" t="s">
        <v>1489</v>
      </c>
      <c r="C113" t="s">
        <v>1490</v>
      </c>
      <c r="D113" t="s">
        <v>1491</v>
      </c>
      <c r="E113" t="s">
        <v>1492</v>
      </c>
      <c r="F113">
        <v>376</v>
      </c>
      <c r="G113" t="s">
        <v>1493</v>
      </c>
      <c r="I113" s="1" t="s">
        <v>1494</v>
      </c>
      <c r="J113" s="1">
        <v>578</v>
      </c>
      <c r="K113" s="2" t="s">
        <v>1495</v>
      </c>
    </row>
    <row r="114" spans="1:11" x14ac:dyDescent="0.25">
      <c r="A114" t="s">
        <v>1496</v>
      </c>
      <c r="B114" t="s">
        <v>1497</v>
      </c>
      <c r="C114" t="s">
        <v>1498</v>
      </c>
      <c r="D114" t="s">
        <v>1499</v>
      </c>
      <c r="E114" t="s">
        <v>451</v>
      </c>
      <c r="F114">
        <v>978</v>
      </c>
      <c r="G114" t="s">
        <v>452</v>
      </c>
      <c r="I114" s="1" t="s">
        <v>1500</v>
      </c>
      <c r="J114" s="1">
        <v>524</v>
      </c>
      <c r="K114" s="2" t="s">
        <v>1501</v>
      </c>
    </row>
    <row r="115" spans="1:11" x14ac:dyDescent="0.25">
      <c r="A115" t="s">
        <v>1502</v>
      </c>
      <c r="B115" t="s">
        <v>1503</v>
      </c>
      <c r="C115" t="s">
        <v>1504</v>
      </c>
      <c r="D115" t="s">
        <v>1505</v>
      </c>
      <c r="E115" t="s">
        <v>1506</v>
      </c>
      <c r="F115">
        <v>388</v>
      </c>
      <c r="G115" t="s">
        <v>1507</v>
      </c>
      <c r="I115" s="1" t="s">
        <v>1508</v>
      </c>
      <c r="J115" s="1">
        <v>554</v>
      </c>
      <c r="K115" s="2" t="s">
        <v>1509</v>
      </c>
    </row>
    <row r="116" spans="1:11" x14ac:dyDescent="0.25">
      <c r="A116" t="s">
        <v>1510</v>
      </c>
      <c r="B116" t="s">
        <v>1511</v>
      </c>
      <c r="C116" t="s">
        <v>1512</v>
      </c>
      <c r="D116" t="s">
        <v>1513</v>
      </c>
      <c r="E116" t="s">
        <v>1514</v>
      </c>
      <c r="F116">
        <v>392</v>
      </c>
      <c r="G116" t="s">
        <v>1515</v>
      </c>
      <c r="I116" s="1" t="s">
        <v>1516</v>
      </c>
      <c r="J116" s="1">
        <v>512</v>
      </c>
      <c r="K116" s="2" t="s">
        <v>1517</v>
      </c>
    </row>
    <row r="117" spans="1:11" x14ac:dyDescent="0.25">
      <c r="A117" t="s">
        <v>1518</v>
      </c>
      <c r="B117" t="s">
        <v>1519</v>
      </c>
      <c r="C117" t="s">
        <v>1520</v>
      </c>
      <c r="D117" t="s">
        <v>1521</v>
      </c>
      <c r="E117" t="s">
        <v>1522</v>
      </c>
      <c r="F117">
        <v>0</v>
      </c>
      <c r="G117" t="s">
        <v>1523</v>
      </c>
      <c r="I117" s="1" t="s">
        <v>1524</v>
      </c>
      <c r="J117" s="1">
        <v>590</v>
      </c>
      <c r="K117" s="2" t="s">
        <v>1525</v>
      </c>
    </row>
    <row r="118" spans="1:11" x14ac:dyDescent="0.25">
      <c r="A118" t="s">
        <v>1526</v>
      </c>
      <c r="B118" t="s">
        <v>1527</v>
      </c>
      <c r="C118" t="s">
        <v>1528</v>
      </c>
      <c r="D118" t="s">
        <v>1529</v>
      </c>
      <c r="E118" t="s">
        <v>1530</v>
      </c>
      <c r="F118">
        <v>400</v>
      </c>
      <c r="G118" t="s">
        <v>1531</v>
      </c>
      <c r="I118" s="1" t="s">
        <v>1532</v>
      </c>
      <c r="J118" s="1">
        <v>604</v>
      </c>
      <c r="K118" s="2" t="s">
        <v>1533</v>
      </c>
    </row>
    <row r="119" spans="1:11" x14ac:dyDescent="0.25">
      <c r="A119" t="s">
        <v>1534</v>
      </c>
      <c r="B119" t="s">
        <v>1535</v>
      </c>
      <c r="C119" t="s">
        <v>1536</v>
      </c>
      <c r="D119" t="s">
        <v>1537</v>
      </c>
      <c r="E119" t="s">
        <v>1538</v>
      </c>
      <c r="F119">
        <v>398</v>
      </c>
      <c r="G119" t="s">
        <v>1539</v>
      </c>
      <c r="I119" s="1" t="s">
        <v>1540</v>
      </c>
      <c r="J119" s="1">
        <v>598</v>
      </c>
      <c r="K119" s="2" t="s">
        <v>1541</v>
      </c>
    </row>
    <row r="120" spans="1:11" x14ac:dyDescent="0.25">
      <c r="A120" t="s">
        <v>1542</v>
      </c>
      <c r="B120" t="s">
        <v>1543</v>
      </c>
      <c r="C120" t="s">
        <v>1544</v>
      </c>
      <c r="D120" t="s">
        <v>1545</v>
      </c>
      <c r="E120" t="s">
        <v>1546</v>
      </c>
      <c r="F120">
        <v>404</v>
      </c>
      <c r="G120" t="s">
        <v>1547</v>
      </c>
      <c r="I120" s="1" t="s">
        <v>1548</v>
      </c>
      <c r="J120" s="1">
        <v>608</v>
      </c>
      <c r="K120" s="2" t="s">
        <v>1549</v>
      </c>
    </row>
    <row r="121" spans="1:11" x14ac:dyDescent="0.25">
      <c r="A121" t="s">
        <v>1550</v>
      </c>
      <c r="B121" t="s">
        <v>1551</v>
      </c>
      <c r="C121" t="s">
        <v>1552</v>
      </c>
      <c r="D121" t="s">
        <v>1553</v>
      </c>
      <c r="I121" s="1" t="s">
        <v>1554</v>
      </c>
      <c r="J121" s="1">
        <v>586</v>
      </c>
      <c r="K121" s="2" t="s">
        <v>1555</v>
      </c>
    </row>
    <row r="122" spans="1:11" x14ac:dyDescent="0.25">
      <c r="A122" t="s">
        <v>1556</v>
      </c>
      <c r="B122" t="s">
        <v>1557</v>
      </c>
      <c r="C122" t="s">
        <v>1558</v>
      </c>
      <c r="D122" t="s">
        <v>1559</v>
      </c>
      <c r="E122" t="s">
        <v>451</v>
      </c>
      <c r="F122">
        <v>978</v>
      </c>
      <c r="G122" t="s">
        <v>452</v>
      </c>
      <c r="I122" s="1" t="s">
        <v>1560</v>
      </c>
      <c r="J122" s="1">
        <v>985</v>
      </c>
      <c r="K122" s="2" t="s">
        <v>1561</v>
      </c>
    </row>
    <row r="123" spans="1:11" x14ac:dyDescent="0.25">
      <c r="A123" t="s">
        <v>1562</v>
      </c>
      <c r="B123" t="s">
        <v>1563</v>
      </c>
      <c r="C123" t="s">
        <v>1564</v>
      </c>
      <c r="D123" t="s">
        <v>1565</v>
      </c>
      <c r="E123" t="s">
        <v>1566</v>
      </c>
      <c r="F123">
        <v>414</v>
      </c>
      <c r="G123" t="s">
        <v>1317</v>
      </c>
      <c r="I123" s="1" t="s">
        <v>1567</v>
      </c>
      <c r="J123" s="1">
        <v>600</v>
      </c>
      <c r="K123" s="2" t="s">
        <v>1568</v>
      </c>
    </row>
    <row r="124" spans="1:11" x14ac:dyDescent="0.25">
      <c r="A124" t="s">
        <v>1569</v>
      </c>
      <c r="B124" t="s">
        <v>1570</v>
      </c>
      <c r="C124" t="s">
        <v>1571</v>
      </c>
      <c r="D124" t="s">
        <v>1572</v>
      </c>
      <c r="E124" t="s">
        <v>1573</v>
      </c>
      <c r="F124">
        <v>426</v>
      </c>
      <c r="G124" t="s">
        <v>1574</v>
      </c>
      <c r="I124" s="1" t="s">
        <v>1575</v>
      </c>
      <c r="J124" s="1">
        <v>634</v>
      </c>
      <c r="K124" s="2" t="s">
        <v>1576</v>
      </c>
    </row>
    <row r="125" spans="1:11" x14ac:dyDescent="0.25">
      <c r="A125" t="s">
        <v>1577</v>
      </c>
      <c r="B125" t="s">
        <v>1578</v>
      </c>
      <c r="C125" t="s">
        <v>1579</v>
      </c>
      <c r="D125" t="s">
        <v>1580</v>
      </c>
      <c r="E125" t="s">
        <v>451</v>
      </c>
      <c r="F125">
        <v>978</v>
      </c>
      <c r="G125" t="s">
        <v>452</v>
      </c>
      <c r="I125" s="1" t="s">
        <v>1581</v>
      </c>
      <c r="J125" s="1">
        <v>946</v>
      </c>
      <c r="K125" s="2" t="s">
        <v>1582</v>
      </c>
    </row>
    <row r="126" spans="1:11" x14ac:dyDescent="0.25">
      <c r="A126" t="s">
        <v>1583</v>
      </c>
      <c r="B126" t="s">
        <v>1584</v>
      </c>
      <c r="C126" t="s">
        <v>1585</v>
      </c>
      <c r="D126" t="s">
        <v>1586</v>
      </c>
      <c r="E126" t="s">
        <v>1587</v>
      </c>
      <c r="F126">
        <v>422</v>
      </c>
      <c r="G126" t="s">
        <v>1588</v>
      </c>
      <c r="I126" s="1" t="s">
        <v>1589</v>
      </c>
      <c r="J126" s="1">
        <v>941</v>
      </c>
      <c r="K126" s="2" t="s">
        <v>1590</v>
      </c>
    </row>
    <row r="127" spans="1:11" x14ac:dyDescent="0.25">
      <c r="A127" t="s">
        <v>1591</v>
      </c>
      <c r="B127" t="s">
        <v>1592</v>
      </c>
      <c r="C127" t="s">
        <v>1593</v>
      </c>
      <c r="D127" t="s">
        <v>1594</v>
      </c>
      <c r="E127" t="s">
        <v>1595</v>
      </c>
      <c r="F127">
        <v>430</v>
      </c>
      <c r="G127" t="s">
        <v>1596</v>
      </c>
      <c r="I127" s="1" t="s">
        <v>1597</v>
      </c>
      <c r="J127" s="1">
        <v>643</v>
      </c>
      <c r="K127" s="2" t="s">
        <v>1598</v>
      </c>
    </row>
    <row r="128" spans="1:11" x14ac:dyDescent="0.25">
      <c r="A128" t="s">
        <v>1599</v>
      </c>
      <c r="B128" t="s">
        <v>1600</v>
      </c>
      <c r="C128" t="s">
        <v>1601</v>
      </c>
      <c r="D128" t="s">
        <v>1602</v>
      </c>
      <c r="E128" t="s">
        <v>1603</v>
      </c>
      <c r="F128">
        <v>434</v>
      </c>
      <c r="G128" t="s">
        <v>1604</v>
      </c>
      <c r="I128" s="1" t="s">
        <v>1605</v>
      </c>
      <c r="J128" s="1">
        <v>646</v>
      </c>
      <c r="K128" s="2" t="s">
        <v>1606</v>
      </c>
    </row>
    <row r="129" spans="1:11" x14ac:dyDescent="0.25">
      <c r="A129" t="s">
        <v>1607</v>
      </c>
      <c r="B129" t="s">
        <v>1608</v>
      </c>
      <c r="C129" t="s">
        <v>1609</v>
      </c>
      <c r="D129" t="s">
        <v>1610</v>
      </c>
      <c r="E129" t="s">
        <v>1611</v>
      </c>
      <c r="F129">
        <v>756</v>
      </c>
      <c r="G129" t="s">
        <v>1612</v>
      </c>
      <c r="I129" s="1" t="s">
        <v>1613</v>
      </c>
      <c r="J129" s="1">
        <v>682</v>
      </c>
      <c r="K129" s="2" t="s">
        <v>1614</v>
      </c>
    </row>
    <row r="130" spans="1:11" x14ac:dyDescent="0.25">
      <c r="A130" t="s">
        <v>1615</v>
      </c>
      <c r="B130" t="s">
        <v>1616</v>
      </c>
      <c r="C130" t="s">
        <v>1617</v>
      </c>
      <c r="D130" t="s">
        <v>1618</v>
      </c>
      <c r="E130" t="s">
        <v>451</v>
      </c>
      <c r="F130">
        <v>978</v>
      </c>
      <c r="G130" t="s">
        <v>452</v>
      </c>
      <c r="I130" s="1" t="s">
        <v>1619</v>
      </c>
      <c r="J130" s="1">
        <v>90</v>
      </c>
      <c r="K130" s="2" t="s">
        <v>1620</v>
      </c>
    </row>
    <row r="131" spans="1:11" x14ac:dyDescent="0.25">
      <c r="A131" t="s">
        <v>1621</v>
      </c>
      <c r="B131" t="s">
        <v>1622</v>
      </c>
      <c r="C131" t="s">
        <v>1623</v>
      </c>
      <c r="D131" t="s">
        <v>1624</v>
      </c>
      <c r="E131" t="s">
        <v>451</v>
      </c>
      <c r="F131">
        <v>978</v>
      </c>
      <c r="G131" t="s">
        <v>452</v>
      </c>
      <c r="I131" s="1" t="s">
        <v>1625</v>
      </c>
      <c r="J131" s="1">
        <v>690</v>
      </c>
      <c r="K131" s="2" t="s">
        <v>1626</v>
      </c>
    </row>
    <row r="132" spans="1:11" x14ac:dyDescent="0.25">
      <c r="A132" t="s">
        <v>1627</v>
      </c>
      <c r="B132" t="s">
        <v>1628</v>
      </c>
      <c r="C132" t="s">
        <v>1629</v>
      </c>
      <c r="D132" t="s">
        <v>1630</v>
      </c>
      <c r="E132" t="s">
        <v>1631</v>
      </c>
      <c r="F132">
        <v>446</v>
      </c>
      <c r="G132" t="s">
        <v>1632</v>
      </c>
      <c r="I132" s="1" t="s">
        <v>1633</v>
      </c>
      <c r="J132" s="1">
        <v>938</v>
      </c>
      <c r="K132" s="2" t="s">
        <v>1634</v>
      </c>
    </row>
    <row r="133" spans="1:11" x14ac:dyDescent="0.25">
      <c r="A133" t="s">
        <v>1635</v>
      </c>
      <c r="B133" t="s">
        <v>1636</v>
      </c>
      <c r="C133" t="s">
        <v>1637</v>
      </c>
      <c r="D133" t="s">
        <v>1638</v>
      </c>
      <c r="E133" t="s">
        <v>1637</v>
      </c>
      <c r="F133">
        <v>807</v>
      </c>
      <c r="G133" t="s">
        <v>1639</v>
      </c>
      <c r="I133" s="1" t="s">
        <v>1640</v>
      </c>
      <c r="J133" s="1">
        <v>752</v>
      </c>
      <c r="K133" s="2" t="s">
        <v>1641</v>
      </c>
    </row>
    <row r="134" spans="1:11" x14ac:dyDescent="0.25">
      <c r="A134" t="s">
        <v>1642</v>
      </c>
      <c r="B134" t="s">
        <v>1643</v>
      </c>
      <c r="C134" t="s">
        <v>1644</v>
      </c>
      <c r="D134" t="s">
        <v>1645</v>
      </c>
      <c r="E134" t="s">
        <v>1646</v>
      </c>
      <c r="F134">
        <v>969</v>
      </c>
      <c r="G134" t="s">
        <v>1647</v>
      </c>
      <c r="I134" s="1" t="s">
        <v>1648</v>
      </c>
      <c r="J134" s="1">
        <v>702</v>
      </c>
      <c r="K134" s="2" t="s">
        <v>1649</v>
      </c>
    </row>
    <row r="135" spans="1:11" x14ac:dyDescent="0.25">
      <c r="A135" t="s">
        <v>1650</v>
      </c>
      <c r="B135" t="s">
        <v>1651</v>
      </c>
      <c r="C135" t="s">
        <v>1652</v>
      </c>
      <c r="D135" t="s">
        <v>1653</v>
      </c>
      <c r="E135" t="s">
        <v>1654</v>
      </c>
      <c r="F135">
        <v>458</v>
      </c>
      <c r="G135" t="s">
        <v>1655</v>
      </c>
      <c r="I135" s="1" t="s">
        <v>1656</v>
      </c>
      <c r="J135" s="1">
        <v>654</v>
      </c>
      <c r="K135" s="2" t="s">
        <v>1657</v>
      </c>
    </row>
    <row r="136" spans="1:11" x14ac:dyDescent="0.25">
      <c r="A136" t="s">
        <v>1658</v>
      </c>
      <c r="B136" t="s">
        <v>1659</v>
      </c>
      <c r="C136" t="s">
        <v>1660</v>
      </c>
      <c r="D136" t="s">
        <v>1661</v>
      </c>
      <c r="E136" t="s">
        <v>1662</v>
      </c>
      <c r="F136">
        <v>454</v>
      </c>
      <c r="G136" t="s">
        <v>1663</v>
      </c>
      <c r="I136" s="1" t="s">
        <v>1664</v>
      </c>
      <c r="J136" s="1">
        <v>694</v>
      </c>
      <c r="K136" s="2" t="s">
        <v>1665</v>
      </c>
    </row>
    <row r="137" spans="1:11" x14ac:dyDescent="0.25">
      <c r="A137" t="s">
        <v>1666</v>
      </c>
      <c r="B137" t="s">
        <v>1667</v>
      </c>
      <c r="C137" t="s">
        <v>1668</v>
      </c>
      <c r="D137" t="s">
        <v>1669</v>
      </c>
      <c r="E137" t="s">
        <v>1670</v>
      </c>
      <c r="F137">
        <v>462</v>
      </c>
      <c r="G137" t="s">
        <v>1671</v>
      </c>
      <c r="I137" s="1" t="s">
        <v>1672</v>
      </c>
      <c r="J137" s="1">
        <v>706</v>
      </c>
      <c r="K137" s="2" t="s">
        <v>1673</v>
      </c>
    </row>
    <row r="138" spans="1:11" x14ac:dyDescent="0.25">
      <c r="A138" t="s">
        <v>1674</v>
      </c>
      <c r="B138" t="s">
        <v>1675</v>
      </c>
      <c r="C138" t="s">
        <v>1676</v>
      </c>
      <c r="D138" t="s">
        <v>1677</v>
      </c>
      <c r="E138" t="s">
        <v>724</v>
      </c>
      <c r="F138">
        <v>952</v>
      </c>
      <c r="G138" t="s">
        <v>725</v>
      </c>
      <c r="I138" s="1" t="s">
        <v>1678</v>
      </c>
      <c r="J138" s="1">
        <v>968</v>
      </c>
      <c r="K138" s="2" t="s">
        <v>1679</v>
      </c>
    </row>
    <row r="139" spans="1:11" x14ac:dyDescent="0.25">
      <c r="A139" t="s">
        <v>1680</v>
      </c>
      <c r="B139" t="s">
        <v>1681</v>
      </c>
      <c r="C139" t="s">
        <v>1682</v>
      </c>
      <c r="D139" t="s">
        <v>1683</v>
      </c>
      <c r="E139" t="s">
        <v>1684</v>
      </c>
      <c r="F139">
        <v>238</v>
      </c>
      <c r="G139" t="s">
        <v>1685</v>
      </c>
      <c r="I139" s="1" t="s">
        <v>1686</v>
      </c>
      <c r="J139" s="1">
        <v>728</v>
      </c>
      <c r="K139" s="2" t="s">
        <v>1687</v>
      </c>
    </row>
    <row r="140" spans="1:11" x14ac:dyDescent="0.25">
      <c r="A140" t="s">
        <v>1688</v>
      </c>
      <c r="B140" t="s">
        <v>1689</v>
      </c>
      <c r="C140" t="s">
        <v>1690</v>
      </c>
      <c r="D140" t="s">
        <v>1691</v>
      </c>
      <c r="E140" t="s">
        <v>451</v>
      </c>
      <c r="F140">
        <v>978</v>
      </c>
      <c r="G140" t="s">
        <v>452</v>
      </c>
      <c r="I140" s="1" t="s">
        <v>1692</v>
      </c>
      <c r="J140" s="1">
        <v>678</v>
      </c>
      <c r="K140" s="2" t="s">
        <v>1693</v>
      </c>
    </row>
    <row r="141" spans="1:11" x14ac:dyDescent="0.25">
      <c r="A141" t="s">
        <v>1694</v>
      </c>
      <c r="B141" t="s">
        <v>1695</v>
      </c>
      <c r="C141" t="s">
        <v>1696</v>
      </c>
      <c r="D141" t="s">
        <v>1697</v>
      </c>
      <c r="E141" t="s">
        <v>1698</v>
      </c>
      <c r="F141">
        <v>504</v>
      </c>
      <c r="G141" t="s">
        <v>1699</v>
      </c>
      <c r="I141" s="1" t="s">
        <v>1700</v>
      </c>
      <c r="J141" s="1">
        <v>760</v>
      </c>
      <c r="K141" s="2" t="s">
        <v>1701</v>
      </c>
    </row>
    <row r="142" spans="1:11" x14ac:dyDescent="0.25">
      <c r="A142" t="s">
        <v>1702</v>
      </c>
      <c r="B142" t="s">
        <v>1703</v>
      </c>
      <c r="C142" t="s">
        <v>1704</v>
      </c>
      <c r="D142" t="s">
        <v>1705</v>
      </c>
      <c r="E142" t="s">
        <v>451</v>
      </c>
      <c r="F142">
        <v>978</v>
      </c>
      <c r="G142" t="s">
        <v>452</v>
      </c>
      <c r="I142" s="1" t="s">
        <v>1706</v>
      </c>
      <c r="J142" s="1">
        <v>748</v>
      </c>
      <c r="K142" s="2" t="s">
        <v>1707</v>
      </c>
    </row>
    <row r="143" spans="1:11" x14ac:dyDescent="0.25">
      <c r="A143" t="s">
        <v>1708</v>
      </c>
      <c r="B143" t="s">
        <v>1709</v>
      </c>
      <c r="C143" t="s">
        <v>1710</v>
      </c>
      <c r="D143" t="s">
        <v>1711</v>
      </c>
      <c r="E143" t="s">
        <v>1712</v>
      </c>
      <c r="F143">
        <v>480</v>
      </c>
      <c r="G143" t="s">
        <v>1713</v>
      </c>
      <c r="I143" s="1" t="s">
        <v>1714</v>
      </c>
      <c r="J143" s="1">
        <v>764</v>
      </c>
      <c r="K143" s="2" t="s">
        <v>1715</v>
      </c>
    </row>
    <row r="144" spans="1:11" x14ac:dyDescent="0.25">
      <c r="A144" t="s">
        <v>1716</v>
      </c>
      <c r="B144" t="s">
        <v>1717</v>
      </c>
      <c r="C144" t="s">
        <v>1718</v>
      </c>
      <c r="D144" t="s">
        <v>1719</v>
      </c>
      <c r="E144" t="s">
        <v>1720</v>
      </c>
      <c r="F144">
        <v>478</v>
      </c>
      <c r="G144" t="s">
        <v>1721</v>
      </c>
      <c r="I144" s="1" t="s">
        <v>1722</v>
      </c>
      <c r="J144" s="1">
        <v>972</v>
      </c>
      <c r="K144" s="2" t="s">
        <v>1723</v>
      </c>
    </row>
    <row r="145" spans="1:11" x14ac:dyDescent="0.25">
      <c r="A145" t="s">
        <v>1724</v>
      </c>
      <c r="B145" t="s">
        <v>1725</v>
      </c>
      <c r="C145" t="s">
        <v>1726</v>
      </c>
      <c r="D145" t="s">
        <v>1727</v>
      </c>
      <c r="E145" t="s">
        <v>451</v>
      </c>
      <c r="F145">
        <v>978</v>
      </c>
      <c r="G145" t="s">
        <v>452</v>
      </c>
      <c r="I145" s="1" t="s">
        <v>1728</v>
      </c>
      <c r="J145" s="1">
        <v>934</v>
      </c>
      <c r="K145" s="2" t="s">
        <v>1729</v>
      </c>
    </row>
    <row r="146" spans="1:11" x14ac:dyDescent="0.25">
      <c r="A146" t="s">
        <v>1730</v>
      </c>
      <c r="B146" t="s">
        <v>1731</v>
      </c>
      <c r="C146" t="s">
        <v>1732</v>
      </c>
      <c r="D146" t="s">
        <v>1733</v>
      </c>
      <c r="E146" t="s">
        <v>1734</v>
      </c>
      <c r="F146">
        <v>484</v>
      </c>
      <c r="G146" t="s">
        <v>1735</v>
      </c>
      <c r="I146" s="1" t="s">
        <v>1736</v>
      </c>
      <c r="J146" s="1">
        <v>788</v>
      </c>
      <c r="K146" s="2" t="s">
        <v>1737</v>
      </c>
    </row>
    <row r="147" spans="1:11" x14ac:dyDescent="0.25">
      <c r="A147" t="s">
        <v>1738</v>
      </c>
      <c r="B147" t="s">
        <v>1739</v>
      </c>
      <c r="C147" t="s">
        <v>1740</v>
      </c>
      <c r="D147" t="s">
        <v>1741</v>
      </c>
      <c r="E147" t="s">
        <v>165</v>
      </c>
      <c r="F147">
        <v>840</v>
      </c>
      <c r="G147" t="s">
        <v>1063</v>
      </c>
      <c r="I147" s="1" t="s">
        <v>1742</v>
      </c>
      <c r="J147" s="1">
        <v>776</v>
      </c>
      <c r="K147" s="2" t="s">
        <v>1743</v>
      </c>
    </row>
    <row r="148" spans="1:11" x14ac:dyDescent="0.25">
      <c r="A148" t="s">
        <v>1744</v>
      </c>
      <c r="B148" t="s">
        <v>1745</v>
      </c>
      <c r="C148" t="s">
        <v>1746</v>
      </c>
      <c r="D148" t="s">
        <v>1747</v>
      </c>
      <c r="E148" t="s">
        <v>1748</v>
      </c>
      <c r="F148">
        <v>498</v>
      </c>
      <c r="G148" t="s">
        <v>1749</v>
      </c>
      <c r="I148" s="1" t="s">
        <v>1750</v>
      </c>
      <c r="J148" s="1">
        <v>949</v>
      </c>
      <c r="K148" s="2" t="s">
        <v>1751</v>
      </c>
    </row>
    <row r="149" spans="1:11" x14ac:dyDescent="0.25">
      <c r="A149" t="s">
        <v>1752</v>
      </c>
      <c r="B149" t="s">
        <v>1753</v>
      </c>
      <c r="C149" t="s">
        <v>1754</v>
      </c>
      <c r="D149" t="s">
        <v>1755</v>
      </c>
      <c r="E149" t="s">
        <v>451</v>
      </c>
      <c r="F149">
        <v>978</v>
      </c>
      <c r="G149" t="s">
        <v>452</v>
      </c>
      <c r="I149" s="1" t="s">
        <v>1756</v>
      </c>
      <c r="J149" s="1">
        <v>780</v>
      </c>
      <c r="K149" s="2" t="s">
        <v>1757</v>
      </c>
    </row>
    <row r="150" spans="1:11" x14ac:dyDescent="0.25">
      <c r="A150" t="s">
        <v>1758</v>
      </c>
      <c r="B150" t="s">
        <v>1759</v>
      </c>
      <c r="C150" t="s">
        <v>1760</v>
      </c>
      <c r="D150" t="s">
        <v>1761</v>
      </c>
      <c r="E150" t="s">
        <v>1762</v>
      </c>
      <c r="F150">
        <v>496</v>
      </c>
      <c r="G150" t="s">
        <v>1763</v>
      </c>
      <c r="I150" s="1" t="s">
        <v>1764</v>
      </c>
      <c r="J150" s="1">
        <v>0</v>
      </c>
      <c r="K150" s="2" t="s">
        <v>1765</v>
      </c>
    </row>
    <row r="151" spans="1:11" x14ac:dyDescent="0.25">
      <c r="A151" t="s">
        <v>1766</v>
      </c>
      <c r="B151" t="s">
        <v>1767</v>
      </c>
      <c r="C151" t="s">
        <v>1768</v>
      </c>
      <c r="D151" t="s">
        <v>1769</v>
      </c>
      <c r="E151" t="s">
        <v>451</v>
      </c>
      <c r="F151">
        <v>978</v>
      </c>
      <c r="G151" t="s">
        <v>452</v>
      </c>
      <c r="I151" s="1" t="s">
        <v>1770</v>
      </c>
      <c r="J151" s="1">
        <v>901</v>
      </c>
      <c r="K151" s="2" t="s">
        <v>1771</v>
      </c>
    </row>
    <row r="152" spans="1:11" x14ac:dyDescent="0.25">
      <c r="A152" t="s">
        <v>1772</v>
      </c>
      <c r="B152" t="s">
        <v>1773</v>
      </c>
      <c r="C152" t="s">
        <v>1774</v>
      </c>
      <c r="D152" t="s">
        <v>1775</v>
      </c>
      <c r="E152" t="s">
        <v>489</v>
      </c>
      <c r="F152">
        <v>951</v>
      </c>
      <c r="G152" t="s">
        <v>490</v>
      </c>
      <c r="I152" s="1" t="s">
        <v>1776</v>
      </c>
      <c r="J152" s="1">
        <v>834</v>
      </c>
      <c r="K152" s="2" t="s">
        <v>1777</v>
      </c>
    </row>
    <row r="153" spans="1:11" x14ac:dyDescent="0.25">
      <c r="A153" t="s">
        <v>1778</v>
      </c>
      <c r="B153" t="s">
        <v>1779</v>
      </c>
      <c r="C153" t="s">
        <v>1780</v>
      </c>
      <c r="D153" t="s">
        <v>1781</v>
      </c>
      <c r="E153" t="s">
        <v>1782</v>
      </c>
      <c r="F153">
        <v>943</v>
      </c>
      <c r="G153" t="s">
        <v>1783</v>
      </c>
      <c r="I153" s="1" t="s">
        <v>1784</v>
      </c>
      <c r="J153" s="1">
        <v>980</v>
      </c>
      <c r="K153" s="2" t="s">
        <v>1785</v>
      </c>
    </row>
    <row r="154" spans="1:11" x14ac:dyDescent="0.25">
      <c r="A154" t="s">
        <v>1786</v>
      </c>
      <c r="B154" t="s">
        <v>1787</v>
      </c>
      <c r="C154" t="s">
        <v>1788</v>
      </c>
      <c r="D154" t="s">
        <v>1789</v>
      </c>
      <c r="E154" t="s">
        <v>1790</v>
      </c>
      <c r="F154">
        <v>104</v>
      </c>
      <c r="G154" t="s">
        <v>1791</v>
      </c>
      <c r="I154" s="1" t="s">
        <v>1792</v>
      </c>
      <c r="J154" s="1">
        <v>800</v>
      </c>
      <c r="K154" s="2" t="s">
        <v>1793</v>
      </c>
    </row>
    <row r="155" spans="1:11" x14ac:dyDescent="0.25">
      <c r="A155" t="s">
        <v>1794</v>
      </c>
      <c r="B155" t="s">
        <v>1795</v>
      </c>
      <c r="C155" t="s">
        <v>1796</v>
      </c>
      <c r="D155" t="s">
        <v>1797</v>
      </c>
      <c r="E155" t="s">
        <v>1798</v>
      </c>
      <c r="F155">
        <v>516</v>
      </c>
      <c r="G155" t="s">
        <v>1799</v>
      </c>
      <c r="I155" s="1" t="s">
        <v>1800</v>
      </c>
      <c r="J155" s="1">
        <v>840</v>
      </c>
      <c r="K155" s="2" t="s">
        <v>1801</v>
      </c>
    </row>
    <row r="156" spans="1:11" x14ac:dyDescent="0.25">
      <c r="A156" t="s">
        <v>1802</v>
      </c>
      <c r="B156" t="s">
        <v>1803</v>
      </c>
      <c r="C156" t="s">
        <v>1804</v>
      </c>
      <c r="D156" t="s">
        <v>1805</v>
      </c>
      <c r="I156" s="1" t="s">
        <v>1800</v>
      </c>
      <c r="J156" s="1"/>
      <c r="K156" s="2"/>
    </row>
    <row r="157" spans="1:11" x14ac:dyDescent="0.25">
      <c r="A157" t="s">
        <v>1806</v>
      </c>
      <c r="B157" t="s">
        <v>1807</v>
      </c>
      <c r="C157" t="s">
        <v>1808</v>
      </c>
      <c r="D157" t="s">
        <v>1809</v>
      </c>
      <c r="E157" t="s">
        <v>1810</v>
      </c>
      <c r="F157">
        <v>524</v>
      </c>
      <c r="G157" t="s">
        <v>1811</v>
      </c>
      <c r="I157" s="1" t="s">
        <v>1812</v>
      </c>
      <c r="J157" s="1">
        <v>858</v>
      </c>
      <c r="K157" s="2" t="s">
        <v>1813</v>
      </c>
    </row>
    <row r="158" spans="1:11" x14ac:dyDescent="0.25">
      <c r="A158" t="s">
        <v>1814</v>
      </c>
      <c r="B158" t="s">
        <v>1815</v>
      </c>
      <c r="C158" t="s">
        <v>1816</v>
      </c>
      <c r="D158" t="s">
        <v>1817</v>
      </c>
      <c r="E158" t="s">
        <v>1818</v>
      </c>
      <c r="F158">
        <v>558</v>
      </c>
      <c r="G158" t="s">
        <v>1819</v>
      </c>
      <c r="I158" s="1" t="s">
        <v>1820</v>
      </c>
      <c r="J158" s="1">
        <v>860</v>
      </c>
      <c r="K158" s="2" t="s">
        <v>1821</v>
      </c>
    </row>
    <row r="159" spans="1:11" x14ac:dyDescent="0.25">
      <c r="A159" t="s">
        <v>1822</v>
      </c>
      <c r="B159" t="s">
        <v>1823</v>
      </c>
      <c r="C159" t="s">
        <v>1824</v>
      </c>
      <c r="D159" t="s">
        <v>1825</v>
      </c>
      <c r="E159" t="s">
        <v>724</v>
      </c>
      <c r="F159">
        <v>952</v>
      </c>
      <c r="G159" t="s">
        <v>725</v>
      </c>
      <c r="I159" s="1" t="s">
        <v>1826</v>
      </c>
      <c r="J159" s="1">
        <v>937</v>
      </c>
      <c r="K159" s="2" t="s">
        <v>1827</v>
      </c>
    </row>
    <row r="160" spans="1:11" x14ac:dyDescent="0.25">
      <c r="A160" t="s">
        <v>1828</v>
      </c>
      <c r="B160" t="s">
        <v>1829</v>
      </c>
      <c r="C160" t="s">
        <v>1830</v>
      </c>
      <c r="D160" t="s">
        <v>1831</v>
      </c>
      <c r="E160" t="s">
        <v>1832</v>
      </c>
      <c r="F160">
        <v>566</v>
      </c>
      <c r="G160" t="s">
        <v>1833</v>
      </c>
      <c r="I160" s="1" t="s">
        <v>1834</v>
      </c>
      <c r="J160" s="1">
        <v>704</v>
      </c>
      <c r="K160" s="2" t="s">
        <v>1835</v>
      </c>
    </row>
    <row r="161" spans="1:11" x14ac:dyDescent="0.25">
      <c r="A161" t="s">
        <v>1836</v>
      </c>
      <c r="B161" t="s">
        <v>1837</v>
      </c>
      <c r="C161" t="s">
        <v>1838</v>
      </c>
      <c r="D161" t="s">
        <v>1839</v>
      </c>
      <c r="I161" s="1" t="s">
        <v>1840</v>
      </c>
      <c r="J161" s="1">
        <v>548</v>
      </c>
      <c r="K161" s="2" t="s">
        <v>1841</v>
      </c>
    </row>
    <row r="162" spans="1:11" x14ac:dyDescent="0.25">
      <c r="A162" t="s">
        <v>1842</v>
      </c>
      <c r="B162" t="s">
        <v>1843</v>
      </c>
      <c r="C162" t="s">
        <v>1844</v>
      </c>
      <c r="D162" t="s">
        <v>1845</v>
      </c>
      <c r="E162" t="s">
        <v>1846</v>
      </c>
      <c r="F162">
        <v>578</v>
      </c>
      <c r="G162" t="s">
        <v>1847</v>
      </c>
      <c r="I162" s="1" t="s">
        <v>1848</v>
      </c>
      <c r="J162" s="1">
        <v>882</v>
      </c>
      <c r="K162" s="2" t="s">
        <v>1849</v>
      </c>
    </row>
    <row r="163" spans="1:11" x14ac:dyDescent="0.25">
      <c r="A163" t="s">
        <v>1850</v>
      </c>
      <c r="B163" t="s">
        <v>1851</v>
      </c>
      <c r="C163" t="s">
        <v>1852</v>
      </c>
      <c r="D163" t="s">
        <v>1853</v>
      </c>
      <c r="I163" s="1" t="s">
        <v>1854</v>
      </c>
      <c r="J163" s="1">
        <v>950</v>
      </c>
      <c r="K163" s="2" t="s">
        <v>1855</v>
      </c>
    </row>
    <row r="164" spans="1:11" x14ac:dyDescent="0.25">
      <c r="A164" t="s">
        <v>1856</v>
      </c>
      <c r="B164" t="s">
        <v>1857</v>
      </c>
      <c r="C164" t="s">
        <v>1858</v>
      </c>
      <c r="D164" t="s">
        <v>1859</v>
      </c>
      <c r="E164" t="s">
        <v>1860</v>
      </c>
      <c r="F164">
        <v>554</v>
      </c>
      <c r="G164" t="s">
        <v>1861</v>
      </c>
      <c r="I164" s="1" t="s">
        <v>1862</v>
      </c>
      <c r="J164" s="1">
        <v>951</v>
      </c>
      <c r="K164" s="2" t="s">
        <v>1863</v>
      </c>
    </row>
    <row r="165" spans="1:11" x14ac:dyDescent="0.25">
      <c r="A165" t="s">
        <v>1864</v>
      </c>
      <c r="B165" t="s">
        <v>1865</v>
      </c>
      <c r="C165" t="s">
        <v>1866</v>
      </c>
      <c r="D165" t="s">
        <v>1867</v>
      </c>
      <c r="E165" t="s">
        <v>1868</v>
      </c>
      <c r="F165">
        <v>512</v>
      </c>
      <c r="G165" t="s">
        <v>1869</v>
      </c>
      <c r="I165" s="1" t="s">
        <v>1870</v>
      </c>
      <c r="J165" s="1">
        <v>952</v>
      </c>
      <c r="K165" s="2" t="s">
        <v>1871</v>
      </c>
    </row>
    <row r="166" spans="1:11" x14ac:dyDescent="0.25">
      <c r="A166" t="s">
        <v>1872</v>
      </c>
      <c r="B166" t="s">
        <v>1873</v>
      </c>
      <c r="C166" t="s">
        <v>1874</v>
      </c>
      <c r="D166" t="s">
        <v>1875</v>
      </c>
      <c r="E166" t="s">
        <v>1876</v>
      </c>
      <c r="F166">
        <v>800</v>
      </c>
      <c r="G166" t="s">
        <v>1877</v>
      </c>
      <c r="I166" s="1" t="s">
        <v>1878</v>
      </c>
      <c r="J166" s="1">
        <v>886</v>
      </c>
      <c r="K166" s="2" t="s">
        <v>1879</v>
      </c>
    </row>
    <row r="167" spans="1:11" x14ac:dyDescent="0.25">
      <c r="A167" t="s">
        <v>1880</v>
      </c>
      <c r="B167" t="s">
        <v>1881</v>
      </c>
      <c r="C167" t="s">
        <v>1882</v>
      </c>
      <c r="D167" t="s">
        <v>1883</v>
      </c>
      <c r="E167" t="s">
        <v>1884</v>
      </c>
      <c r="F167">
        <v>860</v>
      </c>
      <c r="G167" t="s">
        <v>1821</v>
      </c>
      <c r="I167" s="1" t="s">
        <v>1885</v>
      </c>
      <c r="J167" s="1">
        <v>710</v>
      </c>
      <c r="K167" s="2" t="s">
        <v>1886</v>
      </c>
    </row>
    <row r="168" spans="1:11" x14ac:dyDescent="0.25">
      <c r="A168" t="s">
        <v>1887</v>
      </c>
      <c r="B168" t="s">
        <v>1888</v>
      </c>
      <c r="C168" t="s">
        <v>1889</v>
      </c>
      <c r="D168" t="s">
        <v>1890</v>
      </c>
      <c r="E168" t="s">
        <v>1891</v>
      </c>
      <c r="F168">
        <v>586</v>
      </c>
      <c r="G168" t="s">
        <v>1892</v>
      </c>
      <c r="I168" s="1" t="s">
        <v>1893</v>
      </c>
      <c r="J168" s="1">
        <v>967</v>
      </c>
      <c r="K168" s="2" t="s">
        <v>1894</v>
      </c>
    </row>
    <row r="169" spans="1:11" x14ac:dyDescent="0.25">
      <c r="A169" t="s">
        <v>1895</v>
      </c>
      <c r="B169" t="s">
        <v>1896</v>
      </c>
      <c r="C169" t="s">
        <v>1897</v>
      </c>
      <c r="D169" t="s">
        <v>1898</v>
      </c>
      <c r="E169" t="s">
        <v>165</v>
      </c>
      <c r="F169">
        <v>840</v>
      </c>
      <c r="G169" t="s">
        <v>1063</v>
      </c>
    </row>
    <row r="170" spans="1:11" x14ac:dyDescent="0.25">
      <c r="A170" t="s">
        <v>1899</v>
      </c>
      <c r="B170" t="s">
        <v>1900</v>
      </c>
      <c r="C170" t="s">
        <v>1901</v>
      </c>
      <c r="D170" t="s">
        <v>1902</v>
      </c>
      <c r="E170" t="s">
        <v>1903</v>
      </c>
      <c r="F170">
        <v>590</v>
      </c>
      <c r="G170" t="s">
        <v>1525</v>
      </c>
    </row>
    <row r="171" spans="1:11" x14ac:dyDescent="0.25">
      <c r="A171" t="s">
        <v>1904</v>
      </c>
      <c r="B171" t="s">
        <v>1905</v>
      </c>
      <c r="C171" t="s">
        <v>1906</v>
      </c>
      <c r="D171" t="s">
        <v>1907</v>
      </c>
      <c r="E171" t="s">
        <v>1908</v>
      </c>
      <c r="F171">
        <v>598</v>
      </c>
      <c r="G171" t="s">
        <v>1541</v>
      </c>
    </row>
    <row r="172" spans="1:11" x14ac:dyDescent="0.25">
      <c r="A172" t="s">
        <v>1909</v>
      </c>
      <c r="B172" t="s">
        <v>1910</v>
      </c>
      <c r="C172" t="s">
        <v>1911</v>
      </c>
      <c r="D172" t="s">
        <v>1912</v>
      </c>
      <c r="E172" t="s">
        <v>1913</v>
      </c>
      <c r="F172">
        <v>600</v>
      </c>
      <c r="G172" t="s">
        <v>1914</v>
      </c>
    </row>
    <row r="173" spans="1:11" x14ac:dyDescent="0.25">
      <c r="A173" t="s">
        <v>1915</v>
      </c>
      <c r="B173" t="s">
        <v>1916</v>
      </c>
      <c r="C173" t="s">
        <v>1917</v>
      </c>
      <c r="D173" t="s">
        <v>1918</v>
      </c>
      <c r="E173" t="s">
        <v>451</v>
      </c>
      <c r="F173">
        <v>978</v>
      </c>
      <c r="G173" t="s">
        <v>452</v>
      </c>
    </row>
    <row r="174" spans="1:11" x14ac:dyDescent="0.25">
      <c r="A174" t="s">
        <v>1919</v>
      </c>
      <c r="B174" t="s">
        <v>1920</v>
      </c>
      <c r="C174" t="s">
        <v>1921</v>
      </c>
      <c r="D174" t="s">
        <v>1922</v>
      </c>
      <c r="E174" t="s">
        <v>1923</v>
      </c>
      <c r="F174">
        <v>604</v>
      </c>
      <c r="G174" t="s">
        <v>1924</v>
      </c>
    </row>
    <row r="175" spans="1:11" x14ac:dyDescent="0.25">
      <c r="A175" t="s">
        <v>1925</v>
      </c>
      <c r="B175" t="s">
        <v>1926</v>
      </c>
      <c r="C175" t="s">
        <v>1927</v>
      </c>
      <c r="D175" t="s">
        <v>1928</v>
      </c>
      <c r="E175" t="s">
        <v>1929</v>
      </c>
      <c r="F175">
        <v>608</v>
      </c>
      <c r="G175" t="s">
        <v>1930</v>
      </c>
    </row>
    <row r="176" spans="1:11" x14ac:dyDescent="0.25">
      <c r="A176" t="s">
        <v>1931</v>
      </c>
      <c r="B176" t="s">
        <v>1932</v>
      </c>
      <c r="C176" t="s">
        <v>1933</v>
      </c>
      <c r="D176" t="s">
        <v>1934</v>
      </c>
    </row>
    <row r="177" spans="1:7" x14ac:dyDescent="0.25">
      <c r="A177" t="s">
        <v>1935</v>
      </c>
      <c r="B177" t="s">
        <v>1936</v>
      </c>
      <c r="C177" t="s">
        <v>1937</v>
      </c>
      <c r="D177" t="s">
        <v>1938</v>
      </c>
      <c r="E177" t="s">
        <v>1939</v>
      </c>
      <c r="F177">
        <v>985</v>
      </c>
      <c r="G177" t="s">
        <v>1940</v>
      </c>
    </row>
    <row r="178" spans="1:7" x14ac:dyDescent="0.25">
      <c r="A178" t="s">
        <v>1941</v>
      </c>
      <c r="B178" t="s">
        <v>1942</v>
      </c>
      <c r="C178" t="s">
        <v>1943</v>
      </c>
      <c r="D178" t="s">
        <v>1944</v>
      </c>
      <c r="E178" t="s">
        <v>451</v>
      </c>
      <c r="F178">
        <v>978</v>
      </c>
      <c r="G178" t="s">
        <v>452</v>
      </c>
    </row>
    <row r="179" spans="1:7" x14ac:dyDescent="0.25">
      <c r="A179" t="s">
        <v>1945</v>
      </c>
      <c r="B179" t="s">
        <v>1946</v>
      </c>
      <c r="C179" t="s">
        <v>1947</v>
      </c>
      <c r="D179" t="s">
        <v>1948</v>
      </c>
      <c r="E179" t="s">
        <v>165</v>
      </c>
      <c r="F179">
        <v>840</v>
      </c>
      <c r="G179" t="s">
        <v>1063</v>
      </c>
    </row>
    <row r="180" spans="1:7" x14ac:dyDescent="0.25">
      <c r="A180" t="s">
        <v>1949</v>
      </c>
      <c r="B180" t="s">
        <v>1950</v>
      </c>
      <c r="C180" t="s">
        <v>1951</v>
      </c>
      <c r="D180" t="s">
        <v>1952</v>
      </c>
      <c r="E180" t="s">
        <v>451</v>
      </c>
      <c r="F180">
        <v>978</v>
      </c>
      <c r="G180" t="s">
        <v>452</v>
      </c>
    </row>
    <row r="181" spans="1:7" x14ac:dyDescent="0.25">
      <c r="A181" t="s">
        <v>1953</v>
      </c>
      <c r="B181" t="s">
        <v>1954</v>
      </c>
      <c r="C181" t="s">
        <v>1955</v>
      </c>
      <c r="D181" t="s">
        <v>1956</v>
      </c>
      <c r="E181" t="s">
        <v>1957</v>
      </c>
      <c r="F181">
        <v>634</v>
      </c>
      <c r="G181" t="s">
        <v>1958</v>
      </c>
    </row>
    <row r="182" spans="1:7" x14ac:dyDescent="0.25">
      <c r="A182" s="3" t="s">
        <v>57</v>
      </c>
      <c r="B182" s="3" t="s">
        <v>1959</v>
      </c>
      <c r="C182" s="3" t="s">
        <v>1960</v>
      </c>
      <c r="D182" s="3" t="s">
        <v>1961</v>
      </c>
      <c r="E182" s="3" t="s">
        <v>89</v>
      </c>
      <c r="F182" s="3">
        <v>950</v>
      </c>
      <c r="G182" s="3" t="s">
        <v>852</v>
      </c>
    </row>
    <row r="183" spans="1:7" ht="28.5" x14ac:dyDescent="0.25">
      <c r="A183" s="3" t="s">
        <v>1962</v>
      </c>
      <c r="B183" s="3" t="s">
        <v>1963</v>
      </c>
      <c r="C183" s="3" t="s">
        <v>1964</v>
      </c>
      <c r="D183" s="3" t="s">
        <v>1965</v>
      </c>
      <c r="E183" s="3" t="s">
        <v>1966</v>
      </c>
      <c r="F183" s="3">
        <v>976</v>
      </c>
      <c r="G183" s="3" t="s">
        <v>1967</v>
      </c>
    </row>
    <row r="184" spans="1:7" x14ac:dyDescent="0.25">
      <c r="A184" t="s">
        <v>1968</v>
      </c>
      <c r="B184" t="s">
        <v>1969</v>
      </c>
      <c r="C184" t="s">
        <v>1970</v>
      </c>
      <c r="D184" t="s">
        <v>1971</v>
      </c>
      <c r="E184" t="s">
        <v>1972</v>
      </c>
      <c r="F184">
        <v>214</v>
      </c>
      <c r="G184" t="s">
        <v>1973</v>
      </c>
    </row>
    <row r="185" spans="1:7" x14ac:dyDescent="0.25">
      <c r="A185" t="s">
        <v>1974</v>
      </c>
      <c r="B185" t="s">
        <v>1975</v>
      </c>
      <c r="C185" t="s">
        <v>1976</v>
      </c>
      <c r="D185" t="s">
        <v>1977</v>
      </c>
      <c r="E185" t="s">
        <v>89</v>
      </c>
      <c r="F185">
        <v>950</v>
      </c>
      <c r="G185" t="s">
        <v>852</v>
      </c>
    </row>
    <row r="186" spans="1:7" x14ac:dyDescent="0.25">
      <c r="A186" t="s">
        <v>1978</v>
      </c>
      <c r="B186" t="s">
        <v>1979</v>
      </c>
      <c r="C186" t="s">
        <v>1980</v>
      </c>
      <c r="D186" t="s">
        <v>1981</v>
      </c>
      <c r="E186" t="s">
        <v>1982</v>
      </c>
      <c r="F186">
        <v>417</v>
      </c>
      <c r="G186" t="s">
        <v>1983</v>
      </c>
    </row>
    <row r="187" spans="1:7" x14ac:dyDescent="0.25">
      <c r="A187" s="3" t="s">
        <v>1984</v>
      </c>
      <c r="B187" s="3" t="s">
        <v>1985</v>
      </c>
      <c r="C187" s="3" t="s">
        <v>1986</v>
      </c>
      <c r="D187" s="3" t="s">
        <v>1987</v>
      </c>
      <c r="E187" s="3" t="s">
        <v>1988</v>
      </c>
      <c r="F187" s="3">
        <v>203</v>
      </c>
      <c r="G187" s="3" t="s">
        <v>1989</v>
      </c>
    </row>
    <row r="188" spans="1:7" x14ac:dyDescent="0.25">
      <c r="A188" t="s">
        <v>1990</v>
      </c>
      <c r="B188" t="s">
        <v>1991</v>
      </c>
      <c r="C188" t="s">
        <v>1992</v>
      </c>
      <c r="D188" t="s">
        <v>1993</v>
      </c>
      <c r="E188" t="s">
        <v>451</v>
      </c>
      <c r="F188">
        <v>978</v>
      </c>
      <c r="G188" t="s">
        <v>452</v>
      </c>
    </row>
    <row r="189" spans="1:7" x14ac:dyDescent="0.25">
      <c r="A189" t="s">
        <v>1994</v>
      </c>
      <c r="B189" t="s">
        <v>1995</v>
      </c>
      <c r="C189" t="s">
        <v>1996</v>
      </c>
      <c r="D189" t="s">
        <v>1997</v>
      </c>
      <c r="E189" t="s">
        <v>1998</v>
      </c>
      <c r="F189">
        <v>946</v>
      </c>
      <c r="G189" t="s">
        <v>1999</v>
      </c>
    </row>
    <row r="190" spans="1:7" x14ac:dyDescent="0.25">
      <c r="A190" t="s">
        <v>2000</v>
      </c>
      <c r="B190" t="s">
        <v>2001</v>
      </c>
      <c r="C190" t="s">
        <v>2002</v>
      </c>
      <c r="D190" t="s">
        <v>2003</v>
      </c>
      <c r="E190" t="s">
        <v>2004</v>
      </c>
      <c r="F190">
        <v>826</v>
      </c>
      <c r="G190" t="s">
        <v>2005</v>
      </c>
    </row>
    <row r="191" spans="1:7" x14ac:dyDescent="0.25">
      <c r="A191" t="s">
        <v>2006</v>
      </c>
      <c r="B191" t="s">
        <v>2007</v>
      </c>
      <c r="C191" t="s">
        <v>2008</v>
      </c>
      <c r="D191" t="s">
        <v>2009</v>
      </c>
      <c r="E191" t="s">
        <v>2010</v>
      </c>
      <c r="F191">
        <v>418</v>
      </c>
      <c r="G191" t="s">
        <v>2011</v>
      </c>
    </row>
    <row r="192" spans="1:7" x14ac:dyDescent="0.25">
      <c r="A192" t="s">
        <v>2012</v>
      </c>
      <c r="B192" t="s">
        <v>2013</v>
      </c>
      <c r="C192" t="s">
        <v>2014</v>
      </c>
      <c r="D192" t="s">
        <v>2015</v>
      </c>
      <c r="E192" t="s">
        <v>2016</v>
      </c>
      <c r="F192">
        <v>646</v>
      </c>
      <c r="G192" t="s">
        <v>2017</v>
      </c>
    </row>
    <row r="193" spans="1:7" x14ac:dyDescent="0.25">
      <c r="A193" t="s">
        <v>2018</v>
      </c>
      <c r="B193" t="s">
        <v>2019</v>
      </c>
      <c r="C193" t="s">
        <v>2020</v>
      </c>
      <c r="D193" t="s">
        <v>2021</v>
      </c>
    </row>
    <row r="194" spans="1:7" x14ac:dyDescent="0.25">
      <c r="A194" t="s">
        <v>2022</v>
      </c>
      <c r="B194" t="s">
        <v>2023</v>
      </c>
      <c r="C194" t="s">
        <v>2024</v>
      </c>
      <c r="D194" t="s">
        <v>2025</v>
      </c>
      <c r="E194" t="s">
        <v>2026</v>
      </c>
      <c r="F194">
        <v>654</v>
      </c>
      <c r="G194" t="s">
        <v>2027</v>
      </c>
    </row>
    <row r="195" spans="1:7" x14ac:dyDescent="0.25">
      <c r="A195" t="s">
        <v>2028</v>
      </c>
      <c r="B195" t="s">
        <v>2029</v>
      </c>
      <c r="C195" t="s">
        <v>2030</v>
      </c>
      <c r="D195" t="s">
        <v>2031</v>
      </c>
      <c r="E195" t="s">
        <v>489</v>
      </c>
      <c r="F195">
        <v>951</v>
      </c>
      <c r="G195" t="s">
        <v>490</v>
      </c>
    </row>
    <row r="196" spans="1:7" x14ac:dyDescent="0.25">
      <c r="A196" t="s">
        <v>2032</v>
      </c>
      <c r="B196" t="s">
        <v>2033</v>
      </c>
      <c r="C196" t="s">
        <v>2034</v>
      </c>
      <c r="D196" t="s">
        <v>2035</v>
      </c>
      <c r="E196" t="s">
        <v>451</v>
      </c>
      <c r="F196">
        <v>978</v>
      </c>
      <c r="G196" t="s">
        <v>452</v>
      </c>
    </row>
    <row r="197" spans="1:7" x14ac:dyDescent="0.25">
      <c r="A197" t="s">
        <v>2036</v>
      </c>
      <c r="B197" t="s">
        <v>2037</v>
      </c>
      <c r="C197" t="s">
        <v>2038</v>
      </c>
      <c r="D197" t="s">
        <v>2039</v>
      </c>
      <c r="E197" t="s">
        <v>451</v>
      </c>
      <c r="F197">
        <v>978</v>
      </c>
      <c r="G197" t="s">
        <v>452</v>
      </c>
    </row>
    <row r="198" spans="1:7" x14ac:dyDescent="0.25">
      <c r="A198" t="s">
        <v>2040</v>
      </c>
      <c r="B198" t="s">
        <v>2041</v>
      </c>
      <c r="C198" t="s">
        <v>2042</v>
      </c>
      <c r="D198" t="s">
        <v>2043</v>
      </c>
      <c r="E198" t="s">
        <v>489</v>
      </c>
      <c r="F198">
        <v>951</v>
      </c>
      <c r="G198" t="s">
        <v>490</v>
      </c>
    </row>
    <row r="199" spans="1:7" x14ac:dyDescent="0.25">
      <c r="A199" t="s">
        <v>2044</v>
      </c>
      <c r="B199" t="s">
        <v>2045</v>
      </c>
      <c r="C199" t="s">
        <v>2046</v>
      </c>
      <c r="D199" t="s">
        <v>2047</v>
      </c>
      <c r="E199" t="s">
        <v>451</v>
      </c>
      <c r="F199">
        <v>978</v>
      </c>
      <c r="G199" t="s">
        <v>452</v>
      </c>
    </row>
    <row r="200" spans="1:7" x14ac:dyDescent="0.25">
      <c r="A200" t="s">
        <v>2048</v>
      </c>
      <c r="B200" t="s">
        <v>2049</v>
      </c>
      <c r="C200" t="s">
        <v>2050</v>
      </c>
      <c r="D200" t="s">
        <v>2051</v>
      </c>
      <c r="E200" t="s">
        <v>489</v>
      </c>
      <c r="F200">
        <v>951</v>
      </c>
      <c r="G200" t="s">
        <v>490</v>
      </c>
    </row>
    <row r="201" spans="1:7" x14ac:dyDescent="0.25">
      <c r="A201" t="s">
        <v>2052</v>
      </c>
      <c r="B201" t="s">
        <v>2053</v>
      </c>
      <c r="C201" t="s">
        <v>2054</v>
      </c>
      <c r="D201" t="s">
        <v>2055</v>
      </c>
      <c r="E201" t="s">
        <v>451</v>
      </c>
      <c r="F201">
        <v>978</v>
      </c>
      <c r="G201" t="s">
        <v>452</v>
      </c>
    </row>
    <row r="202" spans="1:7" x14ac:dyDescent="0.25">
      <c r="A202" t="s">
        <v>2056</v>
      </c>
      <c r="B202" t="s">
        <v>2057</v>
      </c>
      <c r="C202" t="s">
        <v>2058</v>
      </c>
      <c r="D202" t="s">
        <v>2059</v>
      </c>
      <c r="E202" t="s">
        <v>165</v>
      </c>
      <c r="F202">
        <v>840</v>
      </c>
      <c r="G202" t="s">
        <v>1063</v>
      </c>
    </row>
    <row r="203" spans="1:7" x14ac:dyDescent="0.25">
      <c r="A203" t="s">
        <v>2060</v>
      </c>
      <c r="B203" t="s">
        <v>2061</v>
      </c>
      <c r="C203" t="s">
        <v>2062</v>
      </c>
      <c r="D203" t="s">
        <v>2063</v>
      </c>
      <c r="E203" t="s">
        <v>2064</v>
      </c>
      <c r="F203">
        <v>882</v>
      </c>
      <c r="G203" t="s">
        <v>2065</v>
      </c>
    </row>
    <row r="204" spans="1:7" x14ac:dyDescent="0.25">
      <c r="A204" s="3" t="s">
        <v>2066</v>
      </c>
      <c r="B204" s="3" t="s">
        <v>2067</v>
      </c>
      <c r="C204" s="3" t="s">
        <v>2068</v>
      </c>
      <c r="D204" s="3" t="s">
        <v>2069</v>
      </c>
      <c r="E204" s="3" t="s">
        <v>165</v>
      </c>
      <c r="F204" s="3">
        <v>840</v>
      </c>
      <c r="G204" s="3" t="s">
        <v>1063</v>
      </c>
    </row>
    <row r="205" spans="1:7" x14ac:dyDescent="0.25">
      <c r="A205" t="s">
        <v>2070</v>
      </c>
      <c r="B205" t="s">
        <v>2071</v>
      </c>
      <c r="C205" t="s">
        <v>2072</v>
      </c>
      <c r="D205" t="s">
        <v>2073</v>
      </c>
      <c r="E205" t="s">
        <v>2074</v>
      </c>
      <c r="F205">
        <v>678</v>
      </c>
      <c r="G205" t="s">
        <v>2075</v>
      </c>
    </row>
    <row r="206" spans="1:7" x14ac:dyDescent="0.25">
      <c r="A206" t="s">
        <v>2076</v>
      </c>
      <c r="B206" t="s">
        <v>2077</v>
      </c>
      <c r="C206" t="s">
        <v>2078</v>
      </c>
      <c r="D206" t="s">
        <v>2079</v>
      </c>
      <c r="E206" t="s">
        <v>724</v>
      </c>
      <c r="F206">
        <v>952</v>
      </c>
      <c r="G206" t="s">
        <v>725</v>
      </c>
    </row>
    <row r="207" spans="1:7" x14ac:dyDescent="0.25">
      <c r="A207" t="s">
        <v>2080</v>
      </c>
      <c r="B207" t="s">
        <v>2081</v>
      </c>
      <c r="C207" t="s">
        <v>2082</v>
      </c>
      <c r="D207" t="s">
        <v>2083</v>
      </c>
      <c r="E207" t="s">
        <v>2084</v>
      </c>
      <c r="F207">
        <v>941</v>
      </c>
      <c r="G207" t="s">
        <v>2085</v>
      </c>
    </row>
    <row r="208" spans="1:7" x14ac:dyDescent="0.25">
      <c r="A208" t="s">
        <v>2086</v>
      </c>
      <c r="B208" t="s">
        <v>2087</v>
      </c>
      <c r="C208" t="s">
        <v>2088</v>
      </c>
      <c r="D208" t="s">
        <v>2089</v>
      </c>
      <c r="E208" t="s">
        <v>2090</v>
      </c>
      <c r="F208">
        <v>690</v>
      </c>
      <c r="G208" t="s">
        <v>2091</v>
      </c>
    </row>
    <row r="209" spans="1:7" x14ac:dyDescent="0.25">
      <c r="A209" t="s">
        <v>2092</v>
      </c>
      <c r="B209" t="s">
        <v>2093</v>
      </c>
      <c r="C209" t="s">
        <v>2094</v>
      </c>
      <c r="D209" t="s">
        <v>2095</v>
      </c>
      <c r="E209" t="s">
        <v>2096</v>
      </c>
      <c r="F209">
        <v>694</v>
      </c>
      <c r="G209" t="s">
        <v>2097</v>
      </c>
    </row>
    <row r="210" spans="1:7" x14ac:dyDescent="0.25">
      <c r="A210" t="s">
        <v>2098</v>
      </c>
      <c r="B210" t="s">
        <v>2099</v>
      </c>
      <c r="C210" t="s">
        <v>2100</v>
      </c>
      <c r="D210" t="s">
        <v>2101</v>
      </c>
      <c r="E210" t="s">
        <v>2102</v>
      </c>
      <c r="F210">
        <v>702</v>
      </c>
      <c r="G210" t="s">
        <v>2103</v>
      </c>
    </row>
    <row r="211" spans="1:7" x14ac:dyDescent="0.25">
      <c r="A211" t="s">
        <v>2104</v>
      </c>
      <c r="B211" t="s">
        <v>2105</v>
      </c>
      <c r="C211" t="s">
        <v>2106</v>
      </c>
      <c r="D211" t="s">
        <v>2107</v>
      </c>
      <c r="E211" t="s">
        <v>451</v>
      </c>
      <c r="F211">
        <v>978</v>
      </c>
      <c r="G211" t="s">
        <v>452</v>
      </c>
    </row>
    <row r="212" spans="1:7" x14ac:dyDescent="0.25">
      <c r="A212" t="s">
        <v>2108</v>
      </c>
      <c r="B212" t="s">
        <v>2109</v>
      </c>
      <c r="C212" t="s">
        <v>2110</v>
      </c>
      <c r="D212" t="s">
        <v>2111</v>
      </c>
      <c r="E212" t="s">
        <v>451</v>
      </c>
      <c r="F212">
        <v>978</v>
      </c>
      <c r="G212" t="s">
        <v>452</v>
      </c>
    </row>
    <row r="213" spans="1:7" x14ac:dyDescent="0.25">
      <c r="A213" t="s">
        <v>2112</v>
      </c>
      <c r="B213" t="s">
        <v>2113</v>
      </c>
      <c r="C213" t="s">
        <v>2114</v>
      </c>
      <c r="D213" t="s">
        <v>2115</v>
      </c>
      <c r="E213" t="s">
        <v>2116</v>
      </c>
      <c r="F213">
        <v>706</v>
      </c>
      <c r="G213" t="s">
        <v>1673</v>
      </c>
    </row>
    <row r="214" spans="1:7" x14ac:dyDescent="0.25">
      <c r="A214" t="s">
        <v>2117</v>
      </c>
      <c r="B214" t="s">
        <v>2118</v>
      </c>
      <c r="C214" t="s">
        <v>2119</v>
      </c>
      <c r="D214" t="s">
        <v>2120</v>
      </c>
      <c r="E214" t="s">
        <v>2121</v>
      </c>
      <c r="F214">
        <v>938</v>
      </c>
      <c r="G214" t="s">
        <v>2122</v>
      </c>
    </row>
    <row r="215" spans="1:7" x14ac:dyDescent="0.25">
      <c r="A215" t="s">
        <v>2123</v>
      </c>
      <c r="B215" t="s">
        <v>2124</v>
      </c>
      <c r="C215" t="s">
        <v>2125</v>
      </c>
      <c r="D215" t="s">
        <v>2126</v>
      </c>
      <c r="E215" t="s">
        <v>2127</v>
      </c>
      <c r="F215">
        <v>728</v>
      </c>
      <c r="G215" t="s">
        <v>2128</v>
      </c>
    </row>
    <row r="216" spans="1:7" x14ac:dyDescent="0.25">
      <c r="A216" t="s">
        <v>2129</v>
      </c>
      <c r="B216" t="s">
        <v>2130</v>
      </c>
      <c r="C216" t="s">
        <v>2131</v>
      </c>
      <c r="D216" t="s">
        <v>2132</v>
      </c>
      <c r="E216" t="s">
        <v>2133</v>
      </c>
      <c r="F216">
        <v>144</v>
      </c>
      <c r="G216" t="s">
        <v>2134</v>
      </c>
    </row>
    <row r="217" spans="1:7" x14ac:dyDescent="0.25">
      <c r="A217" t="s">
        <v>2135</v>
      </c>
      <c r="B217" t="s">
        <v>2136</v>
      </c>
      <c r="C217" t="s">
        <v>2137</v>
      </c>
      <c r="D217" t="s">
        <v>2138</v>
      </c>
      <c r="E217" t="s">
        <v>2139</v>
      </c>
      <c r="F217">
        <v>752</v>
      </c>
      <c r="G217" t="s">
        <v>2140</v>
      </c>
    </row>
    <row r="218" spans="1:7" x14ac:dyDescent="0.25">
      <c r="A218" t="s">
        <v>2141</v>
      </c>
      <c r="B218" t="s">
        <v>2142</v>
      </c>
      <c r="C218" t="s">
        <v>2143</v>
      </c>
      <c r="D218" t="s">
        <v>2144</v>
      </c>
      <c r="E218" t="s">
        <v>1611</v>
      </c>
      <c r="F218">
        <v>756</v>
      </c>
      <c r="G218" t="s">
        <v>1612</v>
      </c>
    </row>
    <row r="219" spans="1:7" x14ac:dyDescent="0.25">
      <c r="A219" t="s">
        <v>2145</v>
      </c>
      <c r="B219" t="s">
        <v>2146</v>
      </c>
      <c r="C219" t="s">
        <v>2147</v>
      </c>
      <c r="D219" t="s">
        <v>2148</v>
      </c>
      <c r="E219" t="s">
        <v>2149</v>
      </c>
      <c r="F219">
        <v>968</v>
      </c>
      <c r="G219" t="s">
        <v>2150</v>
      </c>
    </row>
    <row r="220" spans="1:7" x14ac:dyDescent="0.25">
      <c r="A220" t="s">
        <v>2151</v>
      </c>
      <c r="B220" t="s">
        <v>2152</v>
      </c>
      <c r="C220" t="s">
        <v>2153</v>
      </c>
      <c r="D220" t="s">
        <v>2154</v>
      </c>
      <c r="E220" t="s">
        <v>2155</v>
      </c>
      <c r="F220">
        <v>760</v>
      </c>
      <c r="G220" t="s">
        <v>2156</v>
      </c>
    </row>
    <row r="221" spans="1:7" x14ac:dyDescent="0.25">
      <c r="A221" t="s">
        <v>1723</v>
      </c>
      <c r="B221" t="s">
        <v>2157</v>
      </c>
      <c r="C221" t="s">
        <v>2158</v>
      </c>
      <c r="D221" t="s">
        <v>2159</v>
      </c>
      <c r="E221" t="s">
        <v>2160</v>
      </c>
      <c r="F221">
        <v>972</v>
      </c>
      <c r="G221" t="s">
        <v>2161</v>
      </c>
    </row>
    <row r="222" spans="1:7" x14ac:dyDescent="0.25">
      <c r="A222" t="s">
        <v>2162</v>
      </c>
      <c r="B222" t="s">
        <v>2163</v>
      </c>
      <c r="C222" t="s">
        <v>2164</v>
      </c>
      <c r="D222" t="s">
        <v>2165</v>
      </c>
      <c r="E222" t="s">
        <v>2166</v>
      </c>
      <c r="F222">
        <v>901</v>
      </c>
      <c r="G222" t="s">
        <v>2167</v>
      </c>
    </row>
    <row r="223" spans="1:7" x14ac:dyDescent="0.25">
      <c r="A223" t="s">
        <v>2168</v>
      </c>
      <c r="B223" t="s">
        <v>2169</v>
      </c>
      <c r="C223" t="s">
        <v>2170</v>
      </c>
      <c r="D223" t="s">
        <v>2171</v>
      </c>
      <c r="E223" t="s">
        <v>2172</v>
      </c>
      <c r="F223">
        <v>834</v>
      </c>
      <c r="G223" t="s">
        <v>2173</v>
      </c>
    </row>
    <row r="224" spans="1:7" x14ac:dyDescent="0.25">
      <c r="A224" s="3" t="s">
        <v>2174</v>
      </c>
      <c r="B224" s="3" t="s">
        <v>2175</v>
      </c>
      <c r="C224" s="3" t="s">
        <v>2176</v>
      </c>
      <c r="D224" s="3" t="s">
        <v>2177</v>
      </c>
      <c r="E224" s="3" t="s">
        <v>89</v>
      </c>
      <c r="F224" s="3">
        <v>950</v>
      </c>
      <c r="G224" s="3" t="s">
        <v>852</v>
      </c>
    </row>
    <row r="225" spans="1:7" ht="28.5" x14ac:dyDescent="0.25">
      <c r="A225" s="3" t="s">
        <v>2178</v>
      </c>
      <c r="B225" s="3" t="s">
        <v>2179</v>
      </c>
      <c r="C225" s="3" t="s">
        <v>2180</v>
      </c>
      <c r="D225" s="3" t="s">
        <v>2181</v>
      </c>
      <c r="E225" s="3" t="s">
        <v>165</v>
      </c>
      <c r="F225" s="3">
        <v>840</v>
      </c>
      <c r="G225" s="3" t="s">
        <v>1063</v>
      </c>
    </row>
    <row r="226" spans="1:7" x14ac:dyDescent="0.25">
      <c r="A226" t="s">
        <v>2182</v>
      </c>
      <c r="B226" t="s">
        <v>2183</v>
      </c>
      <c r="C226" t="s">
        <v>2184</v>
      </c>
      <c r="D226" t="s">
        <v>2185</v>
      </c>
    </row>
    <row r="227" spans="1:7" x14ac:dyDescent="0.25">
      <c r="A227" t="s">
        <v>2186</v>
      </c>
      <c r="B227" t="s">
        <v>2187</v>
      </c>
      <c r="C227" t="s">
        <v>2188</v>
      </c>
      <c r="D227" t="s">
        <v>2189</v>
      </c>
      <c r="E227" t="s">
        <v>451</v>
      </c>
      <c r="F227">
        <v>978</v>
      </c>
      <c r="G227" t="s">
        <v>452</v>
      </c>
    </row>
    <row r="228" spans="1:7" x14ac:dyDescent="0.25">
      <c r="A228" t="s">
        <v>2190</v>
      </c>
      <c r="B228" t="s">
        <v>2191</v>
      </c>
      <c r="C228" t="s">
        <v>2192</v>
      </c>
      <c r="D228" t="s">
        <v>2193</v>
      </c>
      <c r="E228" t="s">
        <v>2194</v>
      </c>
      <c r="F228">
        <v>764</v>
      </c>
      <c r="G228" t="s">
        <v>2195</v>
      </c>
    </row>
    <row r="229" spans="1:7" x14ac:dyDescent="0.25">
      <c r="A229" t="s">
        <v>2196</v>
      </c>
      <c r="B229" t="s">
        <v>2197</v>
      </c>
      <c r="C229" t="s">
        <v>2198</v>
      </c>
      <c r="D229" t="s">
        <v>2199</v>
      </c>
      <c r="E229" t="s">
        <v>165</v>
      </c>
      <c r="F229">
        <v>840</v>
      </c>
      <c r="G229" t="s">
        <v>1063</v>
      </c>
    </row>
    <row r="230" spans="1:7" x14ac:dyDescent="0.25">
      <c r="A230" t="s">
        <v>2200</v>
      </c>
      <c r="B230" t="s">
        <v>2201</v>
      </c>
      <c r="C230" t="s">
        <v>2202</v>
      </c>
      <c r="D230" t="s">
        <v>2203</v>
      </c>
      <c r="E230" t="s">
        <v>724</v>
      </c>
      <c r="F230">
        <v>952</v>
      </c>
      <c r="G230" t="s">
        <v>725</v>
      </c>
    </row>
    <row r="231" spans="1:7" x14ac:dyDescent="0.25">
      <c r="A231" t="s">
        <v>2204</v>
      </c>
      <c r="B231" t="s">
        <v>2205</v>
      </c>
      <c r="C231" t="s">
        <v>2206</v>
      </c>
      <c r="D231" t="s">
        <v>2207</v>
      </c>
    </row>
    <row r="232" spans="1:7" x14ac:dyDescent="0.25">
      <c r="A232" t="s">
        <v>2208</v>
      </c>
      <c r="B232" t="s">
        <v>2209</v>
      </c>
      <c r="C232" t="s">
        <v>2210</v>
      </c>
      <c r="D232" t="s">
        <v>2211</v>
      </c>
      <c r="E232" t="s">
        <v>2212</v>
      </c>
      <c r="F232">
        <v>776</v>
      </c>
      <c r="G232" t="s">
        <v>2213</v>
      </c>
    </row>
    <row r="233" spans="1:7" x14ac:dyDescent="0.25">
      <c r="A233" t="s">
        <v>2214</v>
      </c>
      <c r="B233" t="s">
        <v>2215</v>
      </c>
      <c r="C233" t="s">
        <v>2216</v>
      </c>
      <c r="D233" t="s">
        <v>2217</v>
      </c>
      <c r="E233" t="s">
        <v>2218</v>
      </c>
      <c r="F233">
        <v>780</v>
      </c>
      <c r="G233" t="s">
        <v>2219</v>
      </c>
    </row>
    <row r="234" spans="1:7" x14ac:dyDescent="0.25">
      <c r="A234" t="s">
        <v>2220</v>
      </c>
      <c r="B234" t="s">
        <v>2221</v>
      </c>
      <c r="C234" t="s">
        <v>2222</v>
      </c>
      <c r="D234" t="s">
        <v>2223</v>
      </c>
      <c r="E234" t="s">
        <v>2224</v>
      </c>
      <c r="F234">
        <v>788</v>
      </c>
      <c r="G234" t="s">
        <v>2225</v>
      </c>
    </row>
    <row r="235" spans="1:7" x14ac:dyDescent="0.25">
      <c r="A235" t="s">
        <v>2226</v>
      </c>
      <c r="B235" t="s">
        <v>2227</v>
      </c>
      <c r="C235" t="s">
        <v>2228</v>
      </c>
      <c r="D235" t="s">
        <v>2229</v>
      </c>
      <c r="E235" t="s">
        <v>2230</v>
      </c>
      <c r="F235">
        <v>934</v>
      </c>
      <c r="G235" t="s">
        <v>2231</v>
      </c>
    </row>
    <row r="236" spans="1:7" x14ac:dyDescent="0.25">
      <c r="A236" t="s">
        <v>2232</v>
      </c>
      <c r="B236" t="s">
        <v>2233</v>
      </c>
      <c r="C236" t="s">
        <v>2234</v>
      </c>
      <c r="D236" t="s">
        <v>2235</v>
      </c>
      <c r="E236" t="s">
        <v>2236</v>
      </c>
      <c r="F236">
        <v>949</v>
      </c>
      <c r="G236" t="s">
        <v>2237</v>
      </c>
    </row>
    <row r="237" spans="1:7" x14ac:dyDescent="0.25">
      <c r="A237" t="s">
        <v>2238</v>
      </c>
      <c r="B237" t="s">
        <v>2239</v>
      </c>
      <c r="C237" t="s">
        <v>2240</v>
      </c>
      <c r="D237" t="s">
        <v>2241</v>
      </c>
      <c r="E237" t="s">
        <v>2242</v>
      </c>
      <c r="F237">
        <v>0</v>
      </c>
      <c r="G237" t="s">
        <v>2243</v>
      </c>
    </row>
    <row r="238" spans="1:7" x14ac:dyDescent="0.25">
      <c r="A238" t="s">
        <v>2244</v>
      </c>
      <c r="B238" t="s">
        <v>2245</v>
      </c>
      <c r="C238" t="s">
        <v>2246</v>
      </c>
      <c r="D238" t="s">
        <v>2247</v>
      </c>
      <c r="E238" t="s">
        <v>2248</v>
      </c>
      <c r="F238">
        <v>980</v>
      </c>
      <c r="G238" t="s">
        <v>2249</v>
      </c>
    </row>
    <row r="239" spans="1:7" x14ac:dyDescent="0.25">
      <c r="A239" t="s">
        <v>2250</v>
      </c>
      <c r="B239" t="s">
        <v>2251</v>
      </c>
      <c r="C239" t="s">
        <v>2252</v>
      </c>
      <c r="D239" t="s">
        <v>2253</v>
      </c>
      <c r="E239" t="s">
        <v>2254</v>
      </c>
      <c r="F239">
        <v>858</v>
      </c>
      <c r="G239" t="s">
        <v>2255</v>
      </c>
    </row>
    <row r="240" spans="1:7" x14ac:dyDescent="0.25">
      <c r="A240" t="s">
        <v>2256</v>
      </c>
      <c r="B240" t="s">
        <v>2257</v>
      </c>
      <c r="C240" t="s">
        <v>2258</v>
      </c>
      <c r="D240" t="s">
        <v>2259</v>
      </c>
      <c r="E240" t="s">
        <v>2260</v>
      </c>
      <c r="F240">
        <v>548</v>
      </c>
      <c r="G240" t="s">
        <v>2261</v>
      </c>
    </row>
    <row r="241" spans="1:7" x14ac:dyDescent="0.25">
      <c r="A241" t="s">
        <v>2262</v>
      </c>
      <c r="B241" t="s">
        <v>2263</v>
      </c>
      <c r="C241" t="s">
        <v>2264</v>
      </c>
      <c r="D241" t="s">
        <v>2265</v>
      </c>
      <c r="E241" t="s">
        <v>451</v>
      </c>
      <c r="F241">
        <v>978</v>
      </c>
      <c r="G241" t="s">
        <v>452</v>
      </c>
    </row>
    <row r="242" spans="1:7" x14ac:dyDescent="0.25">
      <c r="A242" t="s">
        <v>2266</v>
      </c>
      <c r="B242" t="s">
        <v>2267</v>
      </c>
      <c r="C242" t="s">
        <v>2268</v>
      </c>
      <c r="D242" t="s">
        <v>2269</v>
      </c>
      <c r="E242" t="s">
        <v>2270</v>
      </c>
      <c r="F242">
        <v>937</v>
      </c>
      <c r="G242" t="s">
        <v>1827</v>
      </c>
    </row>
    <row r="243" spans="1:7" x14ac:dyDescent="0.25">
      <c r="A243" t="s">
        <v>2271</v>
      </c>
      <c r="B243" t="s">
        <v>2272</v>
      </c>
      <c r="C243" t="s">
        <v>2273</v>
      </c>
      <c r="D243" t="s">
        <v>2274</v>
      </c>
      <c r="E243" t="s">
        <v>2275</v>
      </c>
      <c r="F243">
        <v>704</v>
      </c>
      <c r="G243" t="s">
        <v>2276</v>
      </c>
    </row>
    <row r="244" spans="1:7" x14ac:dyDescent="0.25">
      <c r="A244" t="s">
        <v>2277</v>
      </c>
      <c r="B244" t="s">
        <v>2278</v>
      </c>
      <c r="C244" t="s">
        <v>2279</v>
      </c>
      <c r="D244" t="s">
        <v>2280</v>
      </c>
      <c r="E244" t="s">
        <v>2281</v>
      </c>
      <c r="F244">
        <v>886</v>
      </c>
      <c r="G244" t="s">
        <v>2282</v>
      </c>
    </row>
    <row r="245" spans="1:7" x14ac:dyDescent="0.25">
      <c r="A245" t="s">
        <v>2283</v>
      </c>
      <c r="B245" t="s">
        <v>2284</v>
      </c>
      <c r="C245" t="s">
        <v>2285</v>
      </c>
      <c r="D245" t="s">
        <v>2286</v>
      </c>
      <c r="E245" t="s">
        <v>2287</v>
      </c>
      <c r="F245">
        <v>967</v>
      </c>
      <c r="G245" t="s">
        <v>2288</v>
      </c>
    </row>
    <row r="246" spans="1:7" x14ac:dyDescent="0.25">
      <c r="A246" t="s">
        <v>2289</v>
      </c>
      <c r="B246" t="s">
        <v>2290</v>
      </c>
      <c r="C246" t="s">
        <v>2291</v>
      </c>
      <c r="D246" t="s">
        <v>2292</v>
      </c>
      <c r="E246" t="s">
        <v>165</v>
      </c>
      <c r="F246">
        <v>840</v>
      </c>
      <c r="G246" t="s">
        <v>1063</v>
      </c>
    </row>
  </sheetData>
  <sheetProtection algorithmName="SHA-512" hashValue="zoQ512WdFpDc/dHg9PJlNwkbX+Vf1RZpAkVVmLsEeWmct8oM5he5gSIAUNNuNx5oTa1uTWpzGAjJKLuu1MLSMw==" saltValue="erYomEKjEpjEt0chKr03nQ==" spinCount="100000" sheet="1" objects="1" scenarios="1"/>
  <sortState xmlns:xlrd2="http://schemas.microsoft.com/office/spreadsheetml/2017/richdata2" ref="H10:J156">
    <sortCondition ref="H10:H156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ba3233-2e61-4c20-87ec-921ee3080e76" xsi:nil="true"/>
    <lcf76f155ced4ddcb4097134ff3c332f xmlns="219689c9-b994-4398-b482-00fd26c5d4c2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E A A B Q S w M E F A A C A A g A M W Q t T T / M I q 6 o A A A A + Q A A A B I A H A B D b 2 5 m a W c v U G F j a 2 F n Z S 5 4 b W w g o h g A K K A U A A A A A A A A A A A A A A A A A A A A A A A A A A A A h Y 9 N D o I w G E S v Q r q n f w R j y E d Z u B U 1 M T F u K 1 Z o h G J o s d z N h U f y C p I o 6 s 7 l T N 4 k b x 6 3 O 2 R D U w d X 1 V n d m h Q x T F G g T N E e t S l T 1 L t T O E e Z g I 0 s z r J U w Q g b m w x W p 6 h y 7 p I Q 4 r 3 H P s J t V x J O K S P 7 f L k t K t X I U B v r p C k U + q y O / 1 d I w O 4 l I z i O Z z i m P M K M U Q 5 k 6 i H X 5 s v w U R l T I D 8 l L P r a 9 Z 0 S 5 h C u 1 k C m C O R 9 Q z w B U E s D B B Q A A g A I A D F k L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Z C 1 N s C b m + Q k B A A A K B A A A E w A c A E Z v c m 1 1 b G F z L 1 N l Y 3 R p b 2 4 x L m 0 g o h g A K K A U A A A A A A A A A A A A A A A A A A A A A A A A A A A A 7 Z F B a 8 J A E I X v g f y H Y b 0 k E A R t b 8 V T a L 1 I D 0 2 g B x F Z 0 1 G D m 1 m Z 3 Q R D y H / v p g G R x v g D S v e y M N + 8 x / C e w c z m m i D p / 9 m L 7 / m e O U r G L 1 j q C p k K J L t l r J B K N F s r d w p h A Q q t 7 4 F 7 i S 4 5 6 y a v l w z V N C 6 Z n e B T 8 2 m n 9 S k I m / W 7 L H A h R s 3 E p l 3 H m q w j m 6 j 3 n I j 4 K O n g T k j r M w p n n n a b 0 5 Q l m b 3 m I t a q L K i D J u g P i J p G L N 8 S W D l v B T M R g X U U L F 5 s G 8 E t m z 9 g T w / Y 8 1 0 W K 2 l M v s 8 z 2 c U 3 W O l i 1 T w Y f / Q J g L G M s g B y C Q 3 d r 4 G B P C B l 9 a h L J V V 5 1 U u q f 2 B f x C 9 V G / p e T n d D v i 1 + M t 4 W B P N Q / P f / B / v / B l B L A Q I t A B Q A A g A I A D F k L U 0 / z C K u q A A A A P k A A A A S A A A A A A A A A A A A A A A A A A A A A A B D b 2 5 m a W c v U G F j a 2 F n Z S 5 4 b W x Q S w E C L Q A U A A I A C A A x Z C 1 N D 8 r p q 6 Q A A A D p A A A A E w A A A A A A A A A A A A A A A A D 0 A A A A W 0 N v b n R l b n R f V H l w Z X N d L n h t b F B L A Q I t A B Q A A g A I A D F k L U 2 w J u b 5 C Q E A A A o E A A A T A A A A A A A A A A A A A A A A A O U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c A A A A A A A A / x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I x V D E x O j Q z O j A z L j Q 2 N D U y O D B a I i A v P j x F b n R y e S B U e X B l P S J G a W x s Q 2 9 s d W 1 u V H l w Z X M i I F Z h b H V l P S J z Q m d Z R 0 J n W U d C Z 1 l B Q m c 9 P S I g L z 4 8 R W 5 0 c n k g V H l w Z T 0 i R m l s b E N v b H V t b k 5 h b W V z I i B W Y W x 1 Z T 0 i c 1 s m c X V v d D t H R l M g T G V 2 Z W w g M S Z x d W 9 0 O y w m c X V v d D t H R l M g T G V 2 Z W w g M i Z x d W 9 0 O y w m c X V v d D t H R l M g T G V 2 Z W w g M y Z x d W 9 0 O y w m c X V v d D t H R l M g T G V 2 Z W w g N C Z x d W 9 0 O y w m c X V v d D t H R l M g Q 2 x h c 3 N p Z m l j Y X R p b 2 4 m c X V v d D s s J n F 1 b 3 Q 7 U 2 V j d G 9 y J n F 1 b 3 Q 7 L C Z x d W 9 0 O 1 J l d m V u d W U g c 3 R y Z W F t I G 5 h b W U m c X V v d D s s J n F 1 b 3 Q 7 R 2 9 2 Z X J u b W V u d C B h Z 2 V u Y 3 k m c X V v d D s s J n F 1 b 3 Q 7 U m V 2 Z W 5 1 Z S B 2 Y W x 1 Z S Z x d W 9 0 O y w m c X V v d D t D d X J y Z W 5 j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3 Z l c m 5 t Z W 5 0 X 3 J l d m V u d W V z X 3 R h Y m x l L 0 N o Y W 5 n Z W Q g V H l w Z S 5 7 R 0 Z T I E x l d m V s I D E s M H 0 m c X V v d D s s J n F 1 b 3 Q 7 U 2 V j d G l v b j E v R 2 9 2 Z X J u b W V u d F 9 y Z X Z l b n V l c 1 9 0 Y W J s Z S 9 D a G F u Z 2 V k I F R 5 c G U u e 0 d G U y B M Z X Z l b C A y L D F 9 J n F 1 b 3 Q 7 L C Z x d W 9 0 O 1 N l Y 3 R p b 2 4 x L 0 d v d m V y b m 1 l b n R f c m V 2 Z W 5 1 Z X N f d G F i b G U v Q 2 h h b m d l Z C B U e X B l L n t H R l M g T G V 2 Z W w g M y w y f S Z x d W 9 0 O y w m c X V v d D t T Z W N 0 a W 9 u M S 9 H b 3 Z l c m 5 t Z W 5 0 X 3 J l d m V u d W V z X 3 R h Y m x l L 0 N o Y W 5 n Z W Q g V H l w Z S 5 7 R 0 Z T I E x l d m V s I D Q s M 3 0 m c X V v d D s s J n F 1 b 3 Q 7 U 2 V j d G l v b j E v R 2 9 2 Z X J u b W V u d F 9 y Z X Z l b n V l c 1 9 0 Y W J s Z S 9 D a G F u Z 2 V k I F R 5 c G U u e 0 d G U y B D b G F z c 2 l m a W N h d G l v b i w 0 f S Z x d W 9 0 O y w m c X V v d D t T Z W N 0 a W 9 u M S 9 H b 3 Z l c m 5 t Z W 5 0 X 3 J l d m V u d W V z X 3 R h Y m x l L 0 N o Y W 5 n Z W Q g V H l w Z S 5 7 U 2 V j d G 9 y L D V 9 J n F 1 b 3 Q 7 L C Z x d W 9 0 O 1 N l Y 3 R p b 2 4 x L 0 d v d m V y b m 1 l b n R f c m V 2 Z W 5 1 Z X N f d G F i b G U v Q 2 h h b m d l Z C B U e X B l L n t S Z X Z l b n V l I H N 0 c m V h b S B u Y W 1 l L D Z 9 J n F 1 b 3 Q 7 L C Z x d W 9 0 O 1 N l Y 3 R p b 2 4 x L 0 d v d m V y b m 1 l b n R f c m V 2 Z W 5 1 Z X N f d G F i b G U v Q 2 h h b m d l Z C B U e X B l L n t H b 3 Z l c m 5 t Z W 5 0 I G F n Z W 5 j e S w 3 f S Z x d W 9 0 O y w m c X V v d D t T Z W N 0 a W 9 u M S 9 H b 3 Z l c m 5 t Z W 5 0 X 3 J l d m V u d W V z X 3 R h Y m x l L 0 N o Y W 5 n Z W Q g V H l w Z S 5 7 U m V 2 Z W 5 1 Z S B 2 Y W x 1 Z S w 4 f S Z x d W 9 0 O y w m c X V v d D t T Z W N 0 a W 9 u M S 9 H b 3 Z l c m 5 t Z W 5 0 X 3 J l d m V u d W V z X 3 R h Y m x l L 0 N o Y W 5 n Z W Q g V H l w Z S 5 7 Q 3 V y c m V u Y 3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1 1 N m I i f u 5 P v o q V P M l o j m A A A A A A A g A A A A A A A 2 Y A A M A A A A A Q A A A A N V 0 d X L O y 5 E s y E 8 5 a m 9 / q 5 A A A A A A E g A A A o A A A A B A A A A A C e S W o M j 2 F f i a j s o I Z I Q J B U A A A A O X K 1 6 3 9 z z 3 u E Y f I V 0 R M u o E y J P C E r m G s c t L K I 9 2 Z 2 0 z 9 f m G a G p P w E f z W Y U Q N g d W K 3 V Q x P z K N R B I Y V B J D K Q B 2 f L z K w r m 0 q d b y 1 F u u f 7 R l z n X g F A A A A A m 5 g M Q q e H N f v O k M v O V P x i h B / i L D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DA8AA46187F469D5D5EA8E7549605" ma:contentTypeVersion="13" ma:contentTypeDescription="Crée un document." ma:contentTypeScope="" ma:versionID="f12417a2ec4edf223ea96a67bb7b3d3d">
  <xsd:schema xmlns:xsd="http://www.w3.org/2001/XMLSchema" xmlns:xs="http://www.w3.org/2001/XMLSchema" xmlns:p="http://schemas.microsoft.com/office/2006/metadata/properties" xmlns:ns2="219689c9-b994-4398-b482-00fd26c5d4c2" xmlns:ns3="63ba3233-2e61-4c20-87ec-921ee3080e76" targetNamespace="http://schemas.microsoft.com/office/2006/metadata/properties" ma:root="true" ma:fieldsID="b3c8ad8902212570cb855c15738321e5" ns2:_="" ns3:_="">
    <xsd:import namespace="219689c9-b994-4398-b482-00fd26c5d4c2"/>
    <xsd:import namespace="63ba3233-2e61-4c20-87ec-921ee3080e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689c9-b994-4398-b482-00fd26c5d4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2403f3db-e408-45c5-af7e-c4f066720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a3233-2e61-4c20-87ec-921ee3080e7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10050ce-0a17-4452-938e-843b3e3b9093}" ma:internalName="TaxCatchAll" ma:showField="CatchAllData" ma:web="63ba3233-2e61-4c20-87ec-921ee3080e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B73A9A-A04F-41FF-96F9-A7BAA5B16ED1}">
  <ds:schemaRefs>
    <ds:schemaRef ds:uri="http://schemas.microsoft.com/office/2006/metadata/properties"/>
    <ds:schemaRef ds:uri="http://schemas.microsoft.com/office/infopath/2007/PartnerControls"/>
    <ds:schemaRef ds:uri="63ba3233-2e61-4c20-87ec-921ee3080e76"/>
    <ds:schemaRef ds:uri="219689c9-b994-4398-b482-00fd26c5d4c2"/>
  </ds:schemaRefs>
</ds:datastoreItem>
</file>

<file path=customXml/itemProps2.xml><?xml version="1.0" encoding="utf-8"?>
<ds:datastoreItem xmlns:ds="http://schemas.openxmlformats.org/officeDocument/2006/customXml" ds:itemID="{7BDA85FB-57D5-4A9F-A904-DAE49170983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08D5F5-FF8C-45DA-9721-D37DC90F9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689c9-b994-4398-b482-00fd26c5d4c2"/>
    <ds:schemaRef ds:uri="63ba3233-2e61-4c20-87ec-921ee3080e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15</vt:i4>
      </vt:variant>
    </vt:vector>
  </HeadingPairs>
  <TitlesOfParts>
    <vt:vector size="22" baseType="lpstr">
      <vt:lpstr>Introduction</vt:lpstr>
      <vt:lpstr>Partie 1 - Présentation</vt:lpstr>
      <vt:lpstr>Partie 2 - Liste de pointage</vt:lpstr>
      <vt:lpstr>Partie 3 - Entités déclarantes</vt:lpstr>
      <vt:lpstr>Partie 4 - Recettes de l’État</vt:lpstr>
      <vt:lpstr>Partie 5 - Données d’entreprise</vt:lpstr>
      <vt:lpstr>Listes</vt:lpstr>
      <vt:lpstr>Agency_type</vt:lpstr>
      <vt:lpstr>Commodities_list</vt:lpstr>
      <vt:lpstr>Commodity_names</vt:lpstr>
      <vt:lpstr>Companies_list</vt:lpstr>
      <vt:lpstr>Currency_code_list</vt:lpstr>
      <vt:lpstr>GFS_list</vt:lpstr>
      <vt:lpstr>Government_entities_list</vt:lpstr>
      <vt:lpstr>Project_phases_list</vt:lpstr>
      <vt:lpstr>Projectname</vt:lpstr>
      <vt:lpstr>Reporting_options_list</vt:lpstr>
      <vt:lpstr>Revenue_stream_list</vt:lpstr>
      <vt:lpstr>Sector_list</vt:lpstr>
      <vt:lpstr>Simple_options_list</vt:lpstr>
      <vt:lpstr>Total_reconciled</vt:lpstr>
      <vt:lpstr>Total_revenues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EITI International Secretariat</dc:creator>
  <cp:keywords/>
  <dc:description/>
  <cp:lastModifiedBy>Dramane TRAORE</cp:lastModifiedBy>
  <cp:revision/>
  <dcterms:created xsi:type="dcterms:W3CDTF">2018-04-20T09:16:43Z</dcterms:created>
  <dcterms:modified xsi:type="dcterms:W3CDTF">2025-04-14T13:29:59Z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0x0101008EBDA8AA46187F469D5D5EA8E7549605</vt:lpwstr>
  </property>
  <property fmtid="{D5CDD505-2E9C-101B-9397-08002B2CF9AE}" pid="3" name="MediaServiceImageTags">
    <vt:lpwstr/>
  </property>
</Properties>
</file>